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F:\MR\Projecten\010474.2021 Beleidskader lopen en fietsen ministerie IenW (Jeroen L.)\Werkbestanden\Looptool\"/>
    </mc:Choice>
  </mc:AlternateContent>
  <xr:revisionPtr revIDLastSave="0" documentId="13_ncr:1_{8396568D-2731-4686-B0BB-5EE3976210ED}" xr6:coauthVersionLast="47" xr6:coauthVersionMax="47" xr10:uidLastSave="{00000000-0000-0000-0000-000000000000}"/>
  <bookViews>
    <workbookView xWindow="28680" yWindow="-120" windowWidth="29040" windowHeight="15840" xr2:uid="{4D30265D-1043-49B4-8362-688F37427ADF}"/>
  </bookViews>
  <sheets>
    <sheet name="Leeswijzer" sheetId="8" r:id="rId1"/>
    <sheet name="Invoerblad" sheetId="1" r:id="rId2"/>
    <sheet name="Werkblad" sheetId="2" state="veryHidden" r:id="rId3"/>
    <sheet name="Res" sheetId="4" state="veryHidden" r:id="rId4"/>
    <sheet name="Standaardtekst" sheetId="7" state="veryHidden" r:id="rId5"/>
    <sheet name="Resultaat" sheetId="6" r:id="rId6"/>
  </sheets>
  <definedNames>
    <definedName name="_xlnm._FilterDatabase" localSheetId="1" hidden="1">Invoerblad!#REF!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9" i="1" l="1"/>
  <c r="C45" i="1"/>
  <c r="C43" i="1"/>
  <c r="C60" i="1"/>
  <c r="C41" i="1"/>
  <c r="C39" i="1"/>
  <c r="C96" i="1"/>
  <c r="C114" i="1"/>
  <c r="C14" i="1"/>
  <c r="C12" i="1"/>
  <c r="B2" i="6"/>
  <c r="G46" i="1"/>
  <c r="G44" i="1"/>
  <c r="H51" i="1"/>
  <c r="C89" i="1"/>
  <c r="C122" i="1"/>
  <c r="C120" i="1"/>
  <c r="C118" i="1"/>
  <c r="C116" i="1"/>
  <c r="C103" i="1"/>
  <c r="C100" i="1"/>
  <c r="C98" i="1"/>
  <c r="C94" i="1"/>
  <c r="C92" i="1"/>
  <c r="C85" i="1"/>
  <c r="C83" i="1"/>
  <c r="C71" i="1"/>
  <c r="C58" i="1"/>
  <c r="C56" i="1"/>
  <c r="C54" i="1"/>
  <c r="C51" i="1"/>
  <c r="C47" i="1"/>
  <c r="C37" i="1"/>
  <c r="C25" i="1"/>
  <c r="C9" i="1"/>
  <c r="C7" i="1"/>
  <c r="D158" i="2"/>
  <c r="J158" i="2" l="1"/>
  <c r="P158" i="2" s="1"/>
  <c r="K158" i="2" l="1"/>
  <c r="L158" i="2"/>
  <c r="M158" i="2"/>
  <c r="D11" i="2"/>
  <c r="D4" i="2"/>
  <c r="D26" i="2"/>
  <c r="J26" i="2" s="1"/>
  <c r="D23" i="2"/>
  <c r="J23" i="2" s="1"/>
  <c r="D19" i="2"/>
  <c r="J19" i="2" s="1"/>
  <c r="P19" i="2" s="1"/>
  <c r="L26" i="2" l="1"/>
  <c r="P26" i="2"/>
  <c r="K23" i="2"/>
  <c r="P23" i="2"/>
  <c r="L19" i="2"/>
  <c r="M19" i="2"/>
  <c r="K19" i="2"/>
  <c r="M26" i="2"/>
  <c r="K26" i="2"/>
  <c r="L23" i="2"/>
  <c r="M23" i="2"/>
  <c r="D164" i="2"/>
  <c r="J164" i="2" s="1"/>
  <c r="P164" i="2" s="1"/>
  <c r="D152" i="2"/>
  <c r="J152" i="2" s="1"/>
  <c r="P152" i="2" s="1"/>
  <c r="D146" i="2"/>
  <c r="J146" i="2" s="1"/>
  <c r="P146" i="2" s="1"/>
  <c r="D142" i="2"/>
  <c r="J142" i="2" s="1"/>
  <c r="P142" i="2" s="1"/>
  <c r="D136" i="2"/>
  <c r="J136" i="2" s="1"/>
  <c r="P136" i="2" s="1"/>
  <c r="D131" i="2"/>
  <c r="J131" i="2" s="1"/>
  <c r="P131" i="2" s="1"/>
  <c r="D125" i="2"/>
  <c r="J125" i="2" s="1"/>
  <c r="P125" i="2" s="1"/>
  <c r="D119" i="2"/>
  <c r="J119" i="2" s="1"/>
  <c r="P119" i="2" s="1"/>
  <c r="D113" i="2"/>
  <c r="J113" i="2" s="1"/>
  <c r="P113" i="2" s="1"/>
  <c r="D106" i="2"/>
  <c r="J106" i="2" s="1"/>
  <c r="P106" i="2" s="1"/>
  <c r="D100" i="2"/>
  <c r="J100" i="2" s="1"/>
  <c r="P100" i="2" s="1"/>
  <c r="D92" i="2"/>
  <c r="J92" i="2" s="1"/>
  <c r="P92" i="2" s="1"/>
  <c r="D86" i="2"/>
  <c r="J86" i="2" s="1"/>
  <c r="P86" i="2" s="1"/>
  <c r="D82" i="2"/>
  <c r="J82" i="2" s="1"/>
  <c r="P82" i="2" s="1"/>
  <c r="D78" i="2"/>
  <c r="J78" i="2" s="1"/>
  <c r="P78" i="2" s="1"/>
  <c r="D74" i="2"/>
  <c r="J74" i="2" s="1"/>
  <c r="D68" i="2"/>
  <c r="J68" i="2" s="1"/>
  <c r="D61" i="2"/>
  <c r="J61" i="2" s="1"/>
  <c r="P61" i="2" s="1"/>
  <c r="D57" i="2"/>
  <c r="J57" i="2" s="1"/>
  <c r="P57" i="2" s="1"/>
  <c r="D53" i="2"/>
  <c r="J53" i="2" s="1"/>
  <c r="D49" i="2"/>
  <c r="J49" i="2" s="1"/>
  <c r="D45" i="2"/>
  <c r="J45" i="2" s="1"/>
  <c r="D41" i="2"/>
  <c r="J41" i="2" s="1"/>
  <c r="D35" i="2"/>
  <c r="J35" i="2" s="1"/>
  <c r="P35" i="2" s="1"/>
  <c r="D29" i="2"/>
  <c r="J29" i="2" s="1"/>
  <c r="P29" i="2" s="1"/>
  <c r="D13" i="2"/>
  <c r="J13" i="2" s="1"/>
  <c r="D7" i="2"/>
  <c r="J7" i="2" s="1"/>
  <c r="P7" i="2" s="1"/>
  <c r="D87" i="1"/>
  <c r="D98" i="2" s="1"/>
  <c r="P74" i="2" l="1"/>
  <c r="K74" i="2"/>
  <c r="M74" i="2" s="1"/>
  <c r="K68" i="2"/>
  <c r="P68" i="2"/>
  <c r="L53" i="2"/>
  <c r="P53" i="2"/>
  <c r="M49" i="2"/>
  <c r="P49" i="2"/>
  <c r="M45" i="2"/>
  <c r="P45" i="2"/>
  <c r="M41" i="2"/>
  <c r="P41" i="2"/>
  <c r="K13" i="2"/>
  <c r="P13" i="2"/>
  <c r="P171" i="2"/>
  <c r="B22" i="6" s="1"/>
  <c r="L61" i="2"/>
  <c r="M61" i="2"/>
  <c r="K61" i="2"/>
  <c r="L29" i="2"/>
  <c r="M29" i="2"/>
  <c r="K29" i="2"/>
  <c r="K86" i="2"/>
  <c r="M86" i="2" s="1"/>
  <c r="M13" i="2"/>
  <c r="L13" i="2"/>
  <c r="M35" i="2"/>
  <c r="K35" i="2"/>
  <c r="K45" i="2"/>
  <c r="L45" i="2"/>
  <c r="K49" i="2"/>
  <c r="L49" i="2"/>
  <c r="K53" i="2"/>
  <c r="M53" i="2"/>
  <c r="M152" i="2"/>
  <c r="L152" i="2"/>
  <c r="K152" i="2"/>
  <c r="M164" i="2"/>
  <c r="L164" i="2"/>
  <c r="K164" i="2"/>
  <c r="M100" i="2"/>
  <c r="L100" i="2"/>
  <c r="K100" i="2"/>
  <c r="M57" i="2"/>
  <c r="L57" i="2"/>
  <c r="K57" i="2"/>
  <c r="M113" i="2"/>
  <c r="L113" i="2"/>
  <c r="K113" i="2"/>
  <c r="K119" i="2"/>
  <c r="L119" i="2"/>
  <c r="M119" i="2"/>
  <c r="L125" i="2"/>
  <c r="M125" i="2"/>
  <c r="K125" i="2"/>
  <c r="M131" i="2"/>
  <c r="L131" i="2"/>
  <c r="K131" i="2"/>
  <c r="M136" i="2"/>
  <c r="L136" i="2"/>
  <c r="K136" i="2"/>
  <c r="M142" i="2"/>
  <c r="L142" i="2"/>
  <c r="K142" i="2"/>
  <c r="L146" i="2"/>
  <c r="M146" i="2"/>
  <c r="K146" i="2"/>
  <c r="L68" i="2"/>
  <c r="L35" i="2"/>
  <c r="K41" i="2"/>
  <c r="L41" i="2"/>
  <c r="M68" i="2"/>
  <c r="K175" i="2" l="1"/>
  <c r="M106" i="2"/>
  <c r="M174" i="2" s="1"/>
  <c r="L86" i="2"/>
  <c r="K171" i="2"/>
  <c r="K106" i="2"/>
  <c r="K174" i="2" s="1"/>
  <c r="L175" i="2"/>
  <c r="M175" i="2"/>
  <c r="L98" i="2"/>
  <c r="M98" i="2"/>
  <c r="M173" i="2" s="1"/>
  <c r="L74" i="2"/>
  <c r="K98" i="2"/>
  <c r="K173" i="2" s="1"/>
  <c r="L106" i="2"/>
  <c r="L172" i="2" s="1"/>
  <c r="M172" i="2" l="1"/>
  <c r="K172" i="2"/>
  <c r="N172" i="2" s="1"/>
  <c r="L173" i="2"/>
  <c r="L171" i="2"/>
  <c r="M171" i="2"/>
  <c r="N175" i="2"/>
  <c r="N173" i="2"/>
  <c r="L174" i="2"/>
  <c r="N174" i="2" s="1"/>
  <c r="J6" i="7" s="1"/>
  <c r="J7" i="7" l="1"/>
  <c r="Z50" i="6" s="1"/>
  <c r="Z41" i="6"/>
  <c r="J5" i="7"/>
  <c r="Z34" i="6" s="1"/>
  <c r="J4" i="7"/>
  <c r="Z20" i="6" s="1"/>
  <c r="N171" i="2"/>
  <c r="J3" i="7" s="1"/>
  <c r="Z11" i="6" l="1"/>
</calcChain>
</file>

<file path=xl/sharedStrings.xml><?xml version="1.0" encoding="utf-8"?>
<sst xmlns="http://schemas.openxmlformats.org/spreadsheetml/2006/main" count="463" uniqueCount="321">
  <si>
    <t>Vraagstelling</t>
  </si>
  <si>
    <t>Selecteer wat van toepassing is:</t>
  </si>
  <si>
    <t>0.1</t>
  </si>
  <si>
    <t>1.1</t>
  </si>
  <si>
    <t>In deze wijk lopen mensen over het algemeen…</t>
  </si>
  <si>
    <t>op het voetpad</t>
  </si>
  <si>
    <t>1.2.1</t>
  </si>
  <si>
    <t>1.2.2</t>
  </si>
  <si>
    <t>Fundament</t>
  </si>
  <si>
    <t>2.1.1</t>
  </si>
  <si>
    <t>2.1.2</t>
  </si>
  <si>
    <t>gesloten verharding (zoals klinkers of stoeptegels)</t>
  </si>
  <si>
    <t>Toegankelijk</t>
  </si>
  <si>
    <t>3.1.1</t>
  </si>
  <si>
    <t>gelijkvloers met verkeersregelinstallatie</t>
  </si>
  <si>
    <t>3.2</t>
  </si>
  <si>
    <t>4.1</t>
  </si>
  <si>
    <t>In deze wijk is de vrije doorloopbreedte op het voetpad over het algemeen…</t>
  </si>
  <si>
    <t>4.2</t>
  </si>
  <si>
    <t>4.3</t>
  </si>
  <si>
    <t>Comfort</t>
  </si>
  <si>
    <t>4.4.1</t>
  </si>
  <si>
    <t>In deze wijk is het algemene geluidniveau vergelijkbaar met…</t>
  </si>
  <si>
    <t>4.4.2</t>
  </si>
  <si>
    <t>In deze wijk is het algemene geurniveau vergelijkbaar met…</t>
  </si>
  <si>
    <t>Aantrekkelijk</t>
  </si>
  <si>
    <t>op de rijbaan (straat)</t>
  </si>
  <si>
    <t>op het vrijliggende fietspad</t>
  </si>
  <si>
    <t>in een voetgangerszone</t>
  </si>
  <si>
    <t>niet aanwezig</t>
  </si>
  <si>
    <t>&lt; 90 centimeter breed</t>
  </si>
  <si>
    <t>In deze wijk lopen mensen over…</t>
  </si>
  <si>
    <t>een onverharde ondergrond</t>
  </si>
  <si>
    <t>half verharding (zoals een grind- of schelpenpad)</t>
  </si>
  <si>
    <t>open verharding (zoals keien)</t>
  </si>
  <si>
    <t>gesloten verharding + (zoals asfalt)</t>
  </si>
  <si>
    <t>2,0 of hoger</t>
  </si>
  <si>
    <t>tussen de 1,6 en 2,0</t>
  </si>
  <si>
    <t>tussen de 1,4 en 1,6</t>
  </si>
  <si>
    <t>tussen de 1,2 en 1,4</t>
  </si>
  <si>
    <t>1,2 of lager</t>
  </si>
  <si>
    <t>slecht</t>
  </si>
  <si>
    <t>onvoldoende</t>
  </si>
  <si>
    <t>voldoende</t>
  </si>
  <si>
    <t>goed</t>
  </si>
  <si>
    <t>zeer goed</t>
  </si>
  <si>
    <t>2.2.1</t>
  </si>
  <si>
    <t>2.2.2</t>
  </si>
  <si>
    <t>Zijn er herkenningspunten in de wijk aanwezig?</t>
  </si>
  <si>
    <t>Zijn er straatnaambordjes aanwezig in deze wijk?</t>
  </si>
  <si>
    <t>Ja</t>
  </si>
  <si>
    <t>Nee</t>
  </si>
  <si>
    <t>Is er bewegwijzering aanwezig?</t>
  </si>
  <si>
    <t>3.1.2</t>
  </si>
  <si>
    <t>3.3</t>
  </si>
  <si>
    <t>De voetgangers kruisingen in deze wijk zijn voornamelijk…</t>
  </si>
  <si>
    <t>De maximum snelheid in de wijk is…</t>
  </si>
  <si>
    <t xml:space="preserve"> </t>
  </si>
  <si>
    <t>Koppeling met vraag 1.1</t>
  </si>
  <si>
    <t>De sociale veiligheid in deze wijk wordt beoordeeld als…</t>
  </si>
  <si>
    <t>Voorwaardelijk vraag, antwoord op 2.1.1 = 0 dan deze vraag niet beantwoorden</t>
  </si>
  <si>
    <t>uitlaatgassen van gemotoriseerd verkeer</t>
  </si>
  <si>
    <t>uitlaatgassen van fabrieken/bedrijven</t>
  </si>
  <si>
    <t>de neutrale geur in een wijk/buurt</t>
  </si>
  <si>
    <t>prettige geuren uit de omgeving (zoals van bloemen of de bakker)</t>
  </si>
  <si>
    <t>5.1.1</t>
  </si>
  <si>
    <t>5.1.2</t>
  </si>
  <si>
    <t>5.2</t>
  </si>
  <si>
    <t>De afwisseling van de omgeving in deze wijk is…</t>
  </si>
  <si>
    <t>5.4</t>
  </si>
  <si>
    <t>met enige regelmatig aanwezig</t>
  </si>
  <si>
    <t>af en toe aanwezig</t>
  </si>
  <si>
    <t>een uitzondering</t>
  </si>
  <si>
    <t>nooit aanwezig</t>
  </si>
  <si>
    <t>2.2.3</t>
  </si>
  <si>
    <t>Controlevraag</t>
  </si>
  <si>
    <t xml:space="preserve">Dit is geen score vraag, afhankelijk van deze vraag wordt de score bepaald aan de hand van A, B of C in onderstaande kolommen </t>
  </si>
  <si>
    <t>A</t>
  </si>
  <si>
    <t>B</t>
  </si>
  <si>
    <t>C</t>
  </si>
  <si>
    <t>De gemiddelde omloopfactor binnen de wijk is … [… vult zichzelf vanzelf in op basis van onderstaande]</t>
  </si>
  <si>
    <t>De exacte loopafstand volgens Google Maps is _____ meter</t>
  </si>
  <si>
    <t>De hemelsbrede loopafstand volgens Google Maps is ______ meter</t>
  </si>
  <si>
    <t>[antwoord … = exacte loopafstand / hemelsbrede afstand]</t>
  </si>
  <si>
    <t>Ik wil de beloopbaarheid inzichtelijk maken van…</t>
  </si>
  <si>
    <t>een gebied buiten de bebouwde kom</t>
  </si>
  <si>
    <t>In dit gebied zijn de voetpaden…</t>
  </si>
  <si>
    <t>1.3.1</t>
  </si>
  <si>
    <t>1.3.2</t>
  </si>
  <si>
    <t>90 tot 150 centimeter breed</t>
  </si>
  <si>
    <t>150 tot 220 centimeter breed</t>
  </si>
  <si>
    <t>220 tot 290 centimeter breed</t>
  </si>
  <si>
    <t>&gt; 290 centimeter breed</t>
  </si>
  <si>
    <t>Als alle vragen 'nee' = 1</t>
  </si>
  <si>
    <t>Als alle vragen 'ja' = 5</t>
  </si>
  <si>
    <t>Als alleen vraag 2.2.3 'nee' = 4</t>
  </si>
  <si>
    <t>Als alleen 2.2.1 is ja en rest nee= 3</t>
  </si>
  <si>
    <t>Als alleen 2.2.2 is ja en rest nee= 2</t>
  </si>
  <si>
    <t>Als 2.2.1 is nee en één of beide andere ja = 2</t>
  </si>
  <si>
    <t>Als A4 = 4 (ongeacht snelheid)</t>
  </si>
  <si>
    <t>Als A5 = 5 (ongeacht snelheid)</t>
  </si>
  <si>
    <t xml:space="preserve">Als A3 + (B4 of B5) = 4 </t>
  </si>
  <si>
    <t>Als A3 + B3 = 3</t>
  </si>
  <si>
    <t xml:space="preserve">Als A1 + B3 = 2 </t>
  </si>
  <si>
    <t>Als A1 + B4 of B5 = 3</t>
  </si>
  <si>
    <t>Als A3 + B1 of B2 = 2</t>
  </si>
  <si>
    <t>Als A2 = 2 (ongeacht snelheid)</t>
  </si>
  <si>
    <t>Als A1 + B1 of B2 = 1</t>
  </si>
  <si>
    <t>Score overal gelijk</t>
  </si>
  <si>
    <t>In deze wijk is criminaliteit (vandalisme, overlast, hangjongeren etc.)…</t>
  </si>
  <si>
    <t>(bijna) dagelijks aanwezig</t>
  </si>
  <si>
    <t>(Als vraag 4.1 = 0 of 1) en/of (als vraag 2.1.2 = 1 of 2) dan score 1 (ongeacht alle andere scores)</t>
  </si>
  <si>
    <t>Thema</t>
  </si>
  <si>
    <t>Nr.</t>
  </si>
  <si>
    <t>Algemeen</t>
  </si>
  <si>
    <t>Veiligheid</t>
  </si>
  <si>
    <r>
      <t>Vanuit het midden van deze wijk zijn één of meer publieke gebouwen</t>
    </r>
    <r>
      <rPr>
        <b/>
        <sz val="10"/>
        <color rgb="FFFF0000"/>
        <rFont val="Segou"/>
      </rPr>
      <t>*</t>
    </r>
    <r>
      <rPr>
        <sz val="10"/>
        <color theme="1"/>
        <rFont val="Segou"/>
        <family val="2"/>
      </rPr>
      <t xml:space="preserve"> bereikbaar binnen…</t>
    </r>
  </si>
  <si>
    <t>Wijze van berekening:</t>
  </si>
  <si>
    <t>Extra informatie door op i te klikken:</t>
  </si>
  <si>
    <r>
      <rPr>
        <b/>
        <sz val="10"/>
        <color rgb="FFFF0000"/>
        <rFont val="Segou"/>
      </rPr>
      <t>*</t>
    </r>
    <r>
      <rPr>
        <sz val="10"/>
        <color theme="1"/>
        <rFont val="Segou"/>
        <family val="2"/>
      </rPr>
      <t xml:space="preserve"> Onder publieke gebouwen wordt verstaan: een bank, gemeentehuis of politiekantoor.</t>
    </r>
  </si>
  <si>
    <r>
      <t>Vanuit het midden van deze wijk zijn één of meer recreatieve bestemmingen</t>
    </r>
    <r>
      <rPr>
        <b/>
        <sz val="10"/>
        <color rgb="FFFF0000"/>
        <rFont val="Segou"/>
      </rPr>
      <t>*</t>
    </r>
    <r>
      <rPr>
        <sz val="10"/>
        <color theme="1"/>
        <rFont val="Segou"/>
        <family val="2"/>
      </rPr>
      <t xml:space="preserve"> bereikbaar binnen…</t>
    </r>
  </si>
  <si>
    <r>
      <rPr>
        <b/>
        <sz val="10"/>
        <color rgb="FFFF0000"/>
        <rFont val="Segou"/>
      </rPr>
      <t xml:space="preserve">* </t>
    </r>
    <r>
      <rPr>
        <sz val="10"/>
        <rFont val="Segou"/>
      </rPr>
      <t xml:space="preserve">Onder recreatieve bestemmingen wordt verstaan: restaurant, theater, bioscoop, museum en winkels (ten zijnde voedsel). </t>
    </r>
  </si>
  <si>
    <r>
      <t>Vanuit het midden van deze wijk is een supermarkt</t>
    </r>
    <r>
      <rPr>
        <b/>
        <sz val="10"/>
        <color rgb="FFFF0000"/>
        <rFont val="Segou"/>
      </rPr>
      <t>*</t>
    </r>
    <r>
      <rPr>
        <sz val="10"/>
        <color theme="1"/>
        <rFont val="Segou"/>
        <family val="2"/>
      </rPr>
      <t xml:space="preserve"> binnen…</t>
    </r>
  </si>
  <si>
    <r>
      <rPr>
        <b/>
        <sz val="10"/>
        <color rgb="FFFF0000"/>
        <rFont val="Segou"/>
      </rPr>
      <t>*</t>
    </r>
    <r>
      <rPr>
        <sz val="10"/>
        <color theme="1"/>
        <rFont val="Segou"/>
        <family val="2"/>
      </rPr>
      <t xml:space="preserve"> Onder supermarkt wordt verstaan: een locatie waar personen voedsel kunnen verkrijgen. </t>
    </r>
  </si>
  <si>
    <r>
      <t>Vanuit het midden van deze wijk is gezondsheidszorg</t>
    </r>
    <r>
      <rPr>
        <b/>
        <sz val="10"/>
        <color rgb="FFFF0000"/>
        <rFont val="Segou"/>
      </rPr>
      <t>*</t>
    </r>
    <r>
      <rPr>
        <sz val="10"/>
        <color theme="1"/>
        <rFont val="Segou"/>
        <family val="2"/>
      </rPr>
      <t xml:space="preserve"> binnen…</t>
    </r>
  </si>
  <si>
    <r>
      <rPr>
        <b/>
        <sz val="10"/>
        <color rgb="FFFF0000"/>
        <rFont val="Segou"/>
      </rPr>
      <t>*</t>
    </r>
    <r>
      <rPr>
        <sz val="10"/>
        <color theme="1"/>
        <rFont val="Segou"/>
        <family val="2"/>
      </rPr>
      <t xml:space="preserve"> Onder gezondheidszorg wordt verstaan: een huisarts, gezondheidscentrum of ziekenhuis. </t>
    </r>
  </si>
  <si>
    <t>Vanuit het midden van deze wijk is een basisschool binnen…</t>
  </si>
  <si>
    <r>
      <t>De gemiddelde omloopfactor</t>
    </r>
    <r>
      <rPr>
        <b/>
        <sz val="10"/>
        <color rgb="FFFF0000"/>
        <rFont val="Segou"/>
      </rPr>
      <t>*</t>
    </r>
    <r>
      <rPr>
        <sz val="10"/>
        <color theme="1"/>
        <rFont val="Segou"/>
        <family val="2"/>
      </rPr>
      <t xml:space="preserve"> binnen de wijk is…</t>
    </r>
  </si>
  <si>
    <r>
      <t>De gemiddelde omloopfactor</t>
    </r>
    <r>
      <rPr>
        <b/>
        <sz val="10"/>
        <color rgb="FFFF0000"/>
        <rFont val="Segou"/>
      </rPr>
      <t>*</t>
    </r>
    <r>
      <rPr>
        <sz val="10"/>
        <color theme="1"/>
        <rFont val="Segou"/>
        <family val="2"/>
      </rPr>
      <t xml:space="preserve"> naar andere wijken is…</t>
    </r>
  </si>
  <si>
    <r>
      <rPr>
        <b/>
        <sz val="10"/>
        <color rgb="FFFF0000"/>
        <rFont val="Segou"/>
      </rPr>
      <t xml:space="preserve">* </t>
    </r>
    <r>
      <rPr>
        <sz val="10"/>
        <rFont val="Segou"/>
      </rPr>
      <t>De omloopfactor wordt bepaald door exacte loopafstand (volgens Google Maps) te delen door de hemelsbrede loopafstand (volgens Google Maps).</t>
    </r>
  </si>
  <si>
    <t>Onderwerp water: in deze wijk is…</t>
  </si>
  <si>
    <t>Onderwerp groen: in deze wijk is…</t>
  </si>
  <si>
    <r>
      <t>Ontwerp rustpunten</t>
    </r>
    <r>
      <rPr>
        <b/>
        <sz val="10"/>
        <color rgb="FFFF0000"/>
        <rFont val="Segou"/>
      </rPr>
      <t>*</t>
    </r>
    <r>
      <rPr>
        <sz val="10"/>
        <color theme="1"/>
        <rFont val="Segou"/>
        <family val="2"/>
      </rPr>
      <t>: in deze wijk zijn openbare…</t>
    </r>
  </si>
  <si>
    <r>
      <rPr>
        <b/>
        <sz val="10"/>
        <color rgb="FFFF0000"/>
        <rFont val="Segou"/>
      </rPr>
      <t>*</t>
    </r>
    <r>
      <rPr>
        <sz val="10"/>
        <color theme="1"/>
        <rFont val="Segou"/>
        <family val="2"/>
      </rPr>
      <t xml:space="preserve"> Onder rustpunten wordt verstaan: openbare zitgelegenheden waar iedereen gebruik van kan maken. </t>
    </r>
  </si>
  <si>
    <t>Werkwijze van het resultaten tabblad</t>
  </si>
  <si>
    <t xml:space="preserve">1. Zichtbaar is de voetgangersbehoeftepiramide, in de vorm zoals hiernaast weergegeven. Maar dan waarschijnlijk zoals besproken tijdens ons overleg, met vakjes uit Excel. </t>
  </si>
  <si>
    <t>Legenda kleuren</t>
  </si>
  <si>
    <t>= &gt; 4.3</t>
  </si>
  <si>
    <t>= &gt; 3.5 - &lt; 4.3</t>
  </si>
  <si>
    <t>= &gt; 2.7 - &lt; 3.5</t>
  </si>
  <si>
    <t>= &gt; 1.9 - &lt; 2.7</t>
  </si>
  <si>
    <t>&lt; 1.9</t>
  </si>
  <si>
    <t>Vraag 3.2 is precies hetzelfde als vraag 1.1. De vraag hoeft hier dus niet gesteld te worden (of we kunnen dit toevoegen als controle vraag, maar lijkt mij niet nodig). De score van vraag 1.1 moet in ieder geval wel meegeteld worden in de gemiddelde score van 3 (veiligheid).</t>
  </si>
  <si>
    <t xml:space="preserve">2. Alle 5 de elementen uit de piramide krijgt een eigen score met bijbehorende kleur. De score wordt beoordeeld op basis van de score uit het invoerblad en met de bereking volgens het werkblad. De score van alle vragen met 2 (zoals 2.1 en 2.2 etc.) tellen bij elkaar op en dan is het gemiddelde de totale score voor 'Toegankelijk'. </t>
  </si>
  <si>
    <t>3. 'Fundament' is een uitzondering op de regel. Links naast de balk staat nog een extra balkje. In de grote balk bij Fundament wordt de score van alleen vraag 1.4 ingevuld en de kleur wordt op basis daarvan bepaald. In het kleine vakje links wordt wel de methode gehanteerd zoals weergegeven in stap 2.</t>
  </si>
  <si>
    <t xml:space="preserve">4. De kleur wordt bepaald op basis van de gemiddelde score. Afhankelijk van de score wordt de kleur weergegeven, zie legenda rechts. </t>
  </si>
  <si>
    <t xml:space="preserve">5. Afhankelijk van de kleur is het wenselijk dat er een ander advies weergegeven wordt aan de gemeente. Dit advies moeten we nog opstellen. Maar mogelijk kan je alvast een klik icoon kan aanmaken, dat als je daar op klikt dat je een advies opent. Dat doen we dan element, dus in totaal 5x. Afhankelijk van de kleur die elke element krijgt, vullen wij dan een standaard automatisch advies in. </t>
  </si>
  <si>
    <t>Gegeven antwoord:</t>
  </si>
  <si>
    <t>een centrumgebied</t>
  </si>
  <si>
    <t xml:space="preserve">een woonwijk </t>
  </si>
  <si>
    <t>Scores</t>
  </si>
  <si>
    <t>Punten</t>
  </si>
  <si>
    <t>Index</t>
  </si>
  <si>
    <t>Potentiele antwoorden</t>
  </si>
  <si>
    <t>A1</t>
  </si>
  <si>
    <t>A2</t>
  </si>
  <si>
    <t>A3</t>
  </si>
  <si>
    <t>A4</t>
  </si>
  <si>
    <t>A5</t>
  </si>
  <si>
    <t>B1</t>
  </si>
  <si>
    <t xml:space="preserve">B2 </t>
  </si>
  <si>
    <t xml:space="preserve">B3 </t>
  </si>
  <si>
    <t xml:space="preserve">B4 </t>
  </si>
  <si>
    <t xml:space="preserve">B5 </t>
  </si>
  <si>
    <t>gelijkvloers en ongeregeld</t>
  </si>
  <si>
    <t>gelijkvloers met suggestie oversteekplaats</t>
  </si>
  <si>
    <t>gelijkvloers met zebrapad</t>
  </si>
  <si>
    <t>ongelijksvloers</t>
  </si>
  <si>
    <t>Element</t>
  </si>
  <si>
    <t>Gemiddeld</t>
  </si>
  <si>
    <t>Score</t>
  </si>
  <si>
    <t>meter</t>
  </si>
  <si>
    <t>De omloopfactor is:</t>
  </si>
  <si>
    <t>De exacte loopafstand volgens Google Maps is:</t>
  </si>
  <si>
    <t>De hemelsbrede loopafstand volgens Google Maps is:</t>
  </si>
  <si>
    <t>Comfortabel</t>
  </si>
  <si>
    <t>Veilig</t>
  </si>
  <si>
    <t>#70AD47</t>
  </si>
  <si>
    <t>#A9D08E</t>
  </si>
  <si>
    <t>#FFE699</t>
  </si>
  <si>
    <t>#F4B084</t>
  </si>
  <si>
    <t>#FF0000</t>
  </si>
  <si>
    <t>Anders: 3</t>
  </si>
  <si>
    <t>Laag / score</t>
  </si>
  <si>
    <t>Foutieve invoer</t>
  </si>
  <si>
    <t>Er is een fout antwoord gegeven in sectie 1.</t>
  </si>
  <si>
    <t>Er is een fout antwoord gegeven in sectie 2.</t>
  </si>
  <si>
    <t>Er is een fout antwoord gegeven in sectie 3.</t>
  </si>
  <si>
    <t>Er is een fout antwoord gegeven in sectie 4.</t>
  </si>
  <si>
    <t>Er is een fout antwoord gegeven in sectie 5.</t>
  </si>
  <si>
    <t>Uitvoer</t>
  </si>
  <si>
    <t>1.4.1</t>
  </si>
  <si>
    <t>1.4.2</t>
  </si>
  <si>
    <t>1.4.3</t>
  </si>
  <si>
    <t>Anders de gemiddelde score van: 1.1, 1.2, 1.4.1, 1.4.2, 1.4.3, 2.1, 3.1, 4.1, 4.3 en 5.3</t>
  </si>
  <si>
    <t>Zijn er in deze wijk/straat geleidelijnen aanwezig op de volgende plekken: voetgangersoversteekplaatsen, kruispunten, winkelgebieden, OV-haltes)</t>
  </si>
  <si>
    <t>Is er in de wijk/straat sprake van contrast* tussen de voetgangersvoorziening en de rijbaan?</t>
  </si>
  <si>
    <t>* Toelichting geleidelijnen</t>
  </si>
  <si>
    <t>70 km/uur of hoger</t>
  </si>
  <si>
    <t>60 km/uur</t>
  </si>
  <si>
    <t>50 km/uur</t>
  </si>
  <si>
    <t>30 km/uur</t>
  </si>
  <si>
    <t>lager dan 30 km/uur</t>
  </si>
  <si>
    <t>* Toelichting vrije doorloopbreedte</t>
  </si>
  <si>
    <t>Toelichting op het resultaat</t>
  </si>
  <si>
    <t>Verwijzing vraag 1.1 (verkeersveiligheid)</t>
  </si>
  <si>
    <t>Deel I</t>
  </si>
  <si>
    <t>Deel II</t>
  </si>
  <si>
    <t>Deel III</t>
  </si>
  <si>
    <t>Deel IV</t>
  </si>
  <si>
    <t>Deel V</t>
  </si>
  <si>
    <t>Ik wil de beloopbaarheid inzichtelijk maken van een…</t>
  </si>
  <si>
    <t>0.2</t>
  </si>
  <si>
    <t>0.3</t>
  </si>
  <si>
    <t>Vul in het antwoordveld de naam van de wijk/straat in…</t>
  </si>
  <si>
    <t>Leeswijzer looptool 'Meet de beloopbaarheid': bepaal de beloopbaarheid van een wijk of straat</t>
  </si>
  <si>
    <t>wijk</t>
  </si>
  <si>
    <t>straat</t>
  </si>
  <si>
    <t xml:space="preserve">Een herkenningspunt is een algemeen bekend punt in de omgeving. Het punt is vanuit alle windrichtingen zichtbaar en herkenbaar als herkenningspunt. </t>
  </si>
  <si>
    <t xml:space="preserve">Onder openbare rustpunten wordt verstaan: openbare zitgelegenheden waar iedereen gebruik van kan en mag maken. </t>
  </si>
  <si>
    <r>
      <t xml:space="preserve">Selecteer wat van toepassing is:
</t>
    </r>
    <r>
      <rPr>
        <sz val="10"/>
        <color theme="0"/>
        <rFont val="Segou"/>
      </rPr>
      <t>klik op het roze vak voor de antwoordopties</t>
    </r>
  </si>
  <si>
    <t>* Tip</t>
  </si>
  <si>
    <t xml:space="preserve">Doorsnee stoeptegels zijn vaak 30 x 30 centimeter. Drie stoeptegels naast elkaar is 90 centimeter breed in dat geval. </t>
  </si>
  <si>
    <t>Beperkt aanwezig</t>
  </si>
  <si>
    <t>In deze wijk is het overdag over het algemeen…</t>
  </si>
  <si>
    <t>nauwelijks tot geen groen in de omgeving (afbeelding 1)</t>
  </si>
  <si>
    <t>weinig groen in de omgeving (afbeelding 2)</t>
  </si>
  <si>
    <t>redelijk wat groen in de omgeving (afbeelding 3)</t>
  </si>
  <si>
    <t>veel groen in de omgeving (afbeelding 4)</t>
  </si>
  <si>
    <t>de omgeving volledig groen (afbeelding 5)</t>
  </si>
  <si>
    <t>1.2.3</t>
  </si>
  <si>
    <t>1.4.4</t>
  </si>
  <si>
    <t>1.4.5</t>
  </si>
  <si>
    <t>Legenda</t>
  </si>
  <si>
    <t xml:space="preserve">   Zeer goed</t>
  </si>
  <si>
    <t xml:space="preserve">   Goed</t>
  </si>
  <si>
    <t xml:space="preserve">   Redelijk</t>
  </si>
  <si>
    <t xml:space="preserve">   Matig</t>
  </si>
  <si>
    <t xml:space="preserve">   Slecht</t>
  </si>
  <si>
    <t xml:space="preserve">   Ongeldige invoer</t>
  </si>
  <si>
    <t>bereikbaar tussen de 500 en 1.000 meter lopen</t>
  </si>
  <si>
    <t>Afbeelding 1.2.1: geleidelijn van goede kwaliteit (goed contrast en andere vormgeving/ondergrond).</t>
  </si>
  <si>
    <t>Afbeeldingen 1.2.2: Links: geen contrast tussen rijbaan en trottoir. Rechts: hoog contrast tussen rijbaan en trottoir.</t>
  </si>
  <si>
    <t>Afbeeldingen 2.2.2: voorbeelden herkenningspunten</t>
  </si>
  <si>
    <t>Afbeeldingen 2.2.3: voorbeelden bewegwijzering</t>
  </si>
  <si>
    <t>5.3.1</t>
  </si>
  <si>
    <t>5.3.2</t>
  </si>
  <si>
    <t>Het onderhoud van het voetpad in deze wijk is over het algemeen…</t>
  </si>
  <si>
    <t>Het onderhoud van de omgeving (tuinen, bebouwing, groen etc.) in deze wijk is over het algemeen…</t>
  </si>
  <si>
    <t>Als alle vragen 'beperkt aanwezig'= 4</t>
  </si>
  <si>
    <t>Als 2.2.1 is nee en beide andere 'beperkt aanwezig' = 1</t>
  </si>
  <si>
    <t>geen of weinig water in de omgeving</t>
  </si>
  <si>
    <t>voldoende water in de omgeving</t>
  </si>
  <si>
    <t>veel water in de omgeving</t>
  </si>
  <si>
    <t>Als 2x antwoord nee en 1x beperkt aanwezig = 1</t>
  </si>
  <si>
    <t xml:space="preserve">Als 2x antwoord nee en 1x ja = 2 </t>
  </si>
  <si>
    <r>
      <t xml:space="preserve">Stap 1 </t>
    </r>
    <r>
      <rPr>
        <sz val="10"/>
        <color theme="1"/>
        <rFont val="Segou"/>
      </rPr>
      <t>-</t>
    </r>
    <r>
      <rPr>
        <b/>
        <sz val="10"/>
        <color theme="1"/>
        <rFont val="Segou"/>
      </rPr>
      <t xml:space="preserve"> </t>
    </r>
  </si>
  <si>
    <t>De omloopfactor is het verschil tussen de hemelsbrede afstand en de loopafstand. Bepaal de omloopfactor door de volgende stappen te volgen:</t>
  </si>
  <si>
    <r>
      <t xml:space="preserve">Stap 2 </t>
    </r>
    <r>
      <rPr>
        <sz val="10"/>
        <color theme="1"/>
        <rFont val="Segou"/>
      </rPr>
      <t>-</t>
    </r>
    <r>
      <rPr>
        <b/>
        <sz val="10"/>
        <color theme="1"/>
        <rFont val="Segou"/>
      </rPr>
      <t xml:space="preserve"> </t>
    </r>
  </si>
  <si>
    <r>
      <t xml:space="preserve">Stap 3 </t>
    </r>
    <r>
      <rPr>
        <sz val="10"/>
        <color theme="1"/>
        <rFont val="Segou"/>
      </rPr>
      <t>-</t>
    </r>
    <r>
      <rPr>
        <b/>
        <sz val="10"/>
        <color theme="1"/>
        <rFont val="Segou"/>
      </rPr>
      <t xml:space="preserve"> </t>
    </r>
  </si>
  <si>
    <t>Klik op de startlocatie met je rechtermuisknop en selecteer 'afstand meten', klik op de eindlocatie en noteer het aantal meters.</t>
  </si>
  <si>
    <t>Fout</t>
  </si>
  <si>
    <t>Leeswijzer resultaat</t>
  </si>
  <si>
    <t xml:space="preserve">U bevindt zich in het tabblad waar het resultaat zichtbaar is. Aan de linkerkant ziet u een piramide met vijf aspecten, deze piramide is de globale beoordeling van de beloopbaarheid van de door u ingevulde wijk of straat. Als één van de lijnen blauw gekleurd is, dan is er iets fout gegaan met het invullen van de vragen. U moet alle vragen beantwoorden om een corrert resultaat te ontvangen. Per element van de piramide heeft de looptool een beschrijving van de score gegenereerd, deze kunt u hieronder lezen. </t>
  </si>
  <si>
    <t>Toelichting resultaat: Fundament</t>
  </si>
  <si>
    <t xml:space="preserve">Het Fundament voor de ingevulde wijk/straat scoort 'zeer goed'. Dat houdt in dat de basis uitstekend op orde is! Dit houdt in dat u de volgende elementen zeer goed op orde heeft:
1. er is overal een voetpad beschikbaar;
2. er zijn directe routes naar diverse bestemmingen beschikbaar;
3. er zijn diverse functies in de directe omgeving aanwezig;
4. de voetpaden worden goed onderhouden. </t>
  </si>
  <si>
    <t>Het Fundament voor de ingevulde wijk/straat scoort 'redelijk'. Dat houdt in dat de basis op orde is, maar dat er aanpassen gewenst zijn om lopen verder te bevorderen. Het verbeteren van het fundament kan door:
1. overal een voetpad beschikbaar te maken;
2. directe routes te maken naar bestemmingen;
3. de aanwezigheid van diverse functies in de directe omgeving;
4. het goed onderhouden van het voetpad.</t>
  </si>
  <si>
    <t>Het Fundament voor de ingevulde wijk/straat scoort 'matig'. Dat houdt in dat de basis niet op orde is en dat er aanpassen nodig zijn om lopen te bevorderen. Het verbeteren van het fundament kan door:
1. overal een voetpad beschikbaar te maken;
2. directe routes te maken naar bestemmingen;
3. de aanwezigheid van functies in de directe omgeving;
4. het goed onderhouden van het voetpad.</t>
  </si>
  <si>
    <t>Het Fundament voor de ingevulde wijk/straat scoort 'slecht'. Dat houdt in dat de basis niet op orde is en dat er aanpassen nodig zijn om lopen te bevorderen. Het verbeteren van het fundament kan door:
1. overal een voetpad beschikbaar te maken;
2. directe routes te maken naar bestemmingen;
3. de aanwezigheid van functies in de directe omgeving;
4. het goed onderhouden van het voetpad.</t>
  </si>
  <si>
    <t>Toelichting resultaat: Toegankelijk</t>
  </si>
  <si>
    <t xml:space="preserve">De Veiligheid voor de ingevulde wijk/straat scoort 'slecht'. Dat houdt in dat de verkeersveiligheid en sociale veiligheid niet op orde zijn. Het bevorderen van de verkeersveiligheid is onder andere mogelijk door het aanbrengen van veilige oversteekvoorzieningen voor voetgangers en het verlagen van de snelheid die wordt gereden. Sociale veiligheid is erg subjectief en daarom lastig te bepalen. Wij raden u aan in gesprek te gaan met de stakeholders in de directe omgeving, om te bespreken of zij de sociale veiligheid ook als 'slecht' ervaren en vervolgens samen een oplossing zoeken voor de problematiek. </t>
  </si>
  <si>
    <t>Toelichting resultaat: Veilig</t>
  </si>
  <si>
    <t>Toelichting resultaat: Comfortabel</t>
  </si>
  <si>
    <t>Toelichting resultaat: Aantrekkelijk</t>
  </si>
  <si>
    <t xml:space="preserve">De Veiligheid voor de ingevulde wijk/straat scoort 'matig'. Dat houdt in dat de verkeersveiligheid en sociale veiligheid niet op orde zijn. Het bevorderen van de verkeersveiligheid is onder andere mogelijk door het aanbrengen van veilige oversteekvoorzieningen voor voetgangers en het verlagen van de snelheid die wordt gereden. Sociale veiligheid is erg subjectief en daarom lastig te bepalen. Wij raden u aan in gesprek te gaan met de stakeholders in de directe omgeving, om te bespreken of zij de sociale veiligheid ook als 'matig' ervaren en vervolgens samen een oplossing zoeken voor de problematiek. </t>
  </si>
  <si>
    <t>Het Comfort voor de ingevulde wijk/straat scoort 'zeer goed'. Dat houdt in dat het zeer comfortabel is om door dit gebied te lopen. De volgende elementen zijn zeer goed geregeld in deze wijk of straat:
1. de vrije doorloopbreedte;
2. de drukte met andere voetgangers (het kan te rustig of juist te druk zijn);
3. het toevoegen van rustpunten;
4. het geluidsniveau terug brengen;
5. het vermijden van nare geuren in de omgeving.</t>
  </si>
  <si>
    <t>Het Fundament voor de ingevulde wijk/straat scoort 'goed'. Dat houdt in dat de basis op orde is! Om het fundament nog verder te verbeteren zijn relatief hoge investeringen nodig, wij raden u aan te investeren in elementen die slechter scoren of te investeren in het comfort en/of de aantrekkelijkheid. Wanner u het fundament wilt verbeteren kan dat door te investeren in:
1. overal een voetpad beschikbaar te maken;
2. directe routes te maken naar bestemmingen;
3. de aanwezigheid van diverse functies in de directe omgeving;
4. het goed onderhouden van het voetpad.</t>
  </si>
  <si>
    <t xml:space="preserve">De Veiligheid voor de ingevulde wijk/straat scoort 'redelijk'. Dat houdt in dat de verkeersveiligheid en/of sociale veiligheid gedeeltelijk niet op orde zijn. Het bevorderen van de verkeersveiligheid is onder andere mogelijk door het aanbrengen van veilige oversteekvoorzieningen voor voetgangers en het verlagen van de snelheid die wordt gereden. Sociale veiligheid is erg subjectief en daarom lastig te bepalen. Wij raden u aan in gesprek te gaan met de stakeholders in de directe omgeving, om te bespreken of zij de sociale veiligheid ook als 'redelijk' ervaren en vervolgens samen een oplossing zoeken voor de problematiek. </t>
  </si>
  <si>
    <t xml:space="preserve">De Veiligheid voor de ingevulde wijk/straat scoort 'zeer goed'. Dat houdt in dat de verkeersveiligheid en sociale veiligheid volledig op orde zijn! Dat betekent dat er veilige oversteekvoorzieningen zijn gerealiseerd voor voetgangers en dat andere modaliteiten een relatief lage snelheid rijden in de omgeving. De sociale veiligheid is erg subjectief, maar wordt als zeer goed beoordeeld. Indien u twijfelt over de score is het relevant om deze informatie te controleren bij de bewoners, zij kunnen aangeven in hoeverre zij een wijk of straat als sociaal veilig ervaren. </t>
  </si>
  <si>
    <t>Het Comfort voor de ingevulde wijk/straat scoort 'matig'. Dat houdt in dat het niet comfortabel is om door dit gebied te lopen. Het comfort kan verbeterd worden door met één of meer van de onderstaande punten aan de slag te gaan:
1. de vrije doorloopbreedte;
2. de drukte met andere voetgangers (het kan te rustig of juist te druk zijn);
3. het toevoegen van rustpunten;
4. het geluidsniveau terug brengen;
5. het vermijden van nare geuren in de omgeving.</t>
  </si>
  <si>
    <r>
      <t xml:space="preserve">Het Comfort voor de ingevulde wijk/straat scoort 'slecht'. Dat houdt in dat het </t>
    </r>
    <r>
      <rPr>
        <u/>
        <sz val="10"/>
        <color theme="1"/>
        <rFont val="Segou"/>
      </rPr>
      <t>niet</t>
    </r>
    <r>
      <rPr>
        <sz val="10"/>
        <color theme="1"/>
        <rFont val="Segou"/>
      </rPr>
      <t xml:space="preserve"> comfortabel is om door dit gebied te lopen. Het comfort kan verbeterd worden door met één of meer van de onderstaande punten aan de slag te gaan:
1. de vrije doorloopbreedte;
2. de drukte met andere voetgangers (het kan te rustig of juist te druk zijn);
3. het toevoegen van rustpunten;
4. het geluidsniveau terug brengen;
5. het vermijden van nare geuren in de omgeving.</t>
    </r>
  </si>
  <si>
    <t>Het Comfort voor de ingevulde wijk/straat scoort 'goed'. Dat houdt in dat het comfortabel is om door dit gebied te lopen. Het comfort kan eventueel verder verbeterd worden met één of meer van de onderstaande punten aan de slag te gaan:
1. de vrije doorloopbreedte;
2. de drukte met andere voetgangers (het kan te rustig of juist te druk zijn);
3. het toevoegen van rustpunten;
4. het geluidsniveau terug brengen;
5. het vermijden van nare geuren in de omgeving.</t>
  </si>
  <si>
    <t>De Aantrekkelijkheid voor de ingevulde wijk/straat scoort 'slecht'. Dat houdt in dat het niet aantrekkelijk is om te lopen door het gebied en daardoor zijn mensen sneller geneigd om een andere vervoerskeuze te maken of thuis te blijven. Met het verbeteren van de aantrekkelijkheid kan het aantal loopbewegingen sterk toenemen. De aantrekkelijkheid kan worden verbeterd door te werken aan de volgende elementen:
1. toevoegen van groen in de omgeving (in tuinen of de openbare ruimte);
2. toevoegen van water in de omgeving;
3. meer afwisseling op de route (bijvoorbeeld een gevarieerd aanbod aan winkels, bedrijven en woningen);
4. goed onderhouden van zowel het voetpad als de omgeving;
5. aanpakken van criminaliteit en vandalisme.</t>
  </si>
  <si>
    <t>De Aantrekkelijkheid voor de ingevulde wijk/straat scoort 'matig'. Dat houdt in dat het niet aantrekkelijk is om te lopen door het gebied en daardoor zijn mensen sneller geneigd om een andere vervoerskeuze te maken of thuis te blijven. Met het verbeteren van de aantrekkelijkheid kan het aantal loopbewegingen sterk toenemen. De aantrekkelijkheid kan worden verbeterd door te werken aan de volgende elementen:
1. toevoegen van groen in de omgeving (in tuinen of de openbare ruimte);
2. toevoegen van water in de omgeving;
3. meer afwisseling op de route (bijvoorbeeld een gevarieerd aanbod aan winkels, bedrijven en woningen);
4. goed onderhouden van zowel het voetpad als de omgeving;
5. aanpakken van criminaliteit en vandalisme.</t>
  </si>
  <si>
    <t>De Aantrekkelijkheid voor de ingevulde wijk/straat scoort 'goed'. Dat houdt in dat het aantrekkelijk is om te lopen door het gebied. Met het verbeteren van de aantrekkelijkheid kan het aantal loopbewegingen sterk toenemen. De aantrekkelijkheid kan nog verder worden verbeterd door te werken aan de volgende elementen:
1. toevoegen van groen in de omgeving (in tuinen of de openbare ruimte);
2. toevoegen van water in de omgeving;
3. meer afwisseling op de route (bijvoorbeeld een gevarieerd aanbod aan winkels, bedrijven en woningen);
4. goed onderhouden van zowel het voetpad als de omgeving;
5. aanpakken van criminaliteit en vandalisme.</t>
  </si>
  <si>
    <t>De Aantrekkelijkheid voor de ingevulde wijk/straat scoort 'zeer goed'. Dat houdt in dat het zeer aantrekkelijk is om te lopen door het gebied. Door een goede aantrekkelijkheid kan het aantal loopbewegingen relatief hoog zijn en groeien naarmate de aantrekkelijkheid toeneemt. De aantrekkelijkheid bestaat uit de volgende elementen:
1. toevoegen van groen in de omgeving (in tuinen of de openbare ruimte);
2. toevoegen van water in de omgeving;
3. meer afwisseling op de route (bijvoorbeeld een gevarieerd aanbod aan winkels, bedrijven en woningen);
4. goed onderhouden van zowel het voetpad als de omgeving;
5. aanpakken van criminaliteit en vandalisme.</t>
  </si>
  <si>
    <t>De Aantrekkelijkheid voor de ingevulde wijk/straat scoort 'redelijk'. Dat houdt in dat de aantrekkelijkheid nog sterk verbeterd kan worden, waardoor meer mensen geneigd zijn om te voet naar hun bestemming te gaan. Met het verbeteren van de aantrekkelijkheid kan het aantal loopbewegingen sterk toenemen. De aantrekkelijkheid kan worden verbeterd door te werken aan de volgende elementen:
1. toevoegen van groen in de omgeving (in tuinen of de openbare ruimte);
2. toevoegen van water in de omgeving;
3. meer afwisseling op de route (bijvoorbeeld een gevarieerd aanbod aan winkels, bedrijven en woningen);
4. goed onderhouden van zowel het voetpad als de omgeving;
5. aanpakken van criminaliteit en vandalisme.</t>
  </si>
  <si>
    <t>Beperkt aanwezig*</t>
  </si>
  <si>
    <t>wind door de bomen en rust (bijv. lopen in een park)</t>
  </si>
  <si>
    <t>een drukke weg met rijdenden auto's, 30 km/u (bijv. kruispunt in de binnenstad)</t>
  </si>
  <si>
    <t>een drukke weg met rijdende auto's, 50 km/u (bijv. langs een stedelijke ringweg)</t>
  </si>
  <si>
    <t>een druk kruispunt met (veel) vrachtverkeer</t>
  </si>
  <si>
    <t>De vrije doorloopbreedte is de beschikbare breedte op het voetpad zonder (al dan niet tijdelijke) obstakels. Om het effect van de obstakels in beeld te brengen, kan de tool 2x worden ingevuld (incl. obstakels en excl. obstakels).</t>
  </si>
  <si>
    <t>** Toelichting openbare rustpunten</t>
  </si>
  <si>
    <t>** Toelichting omloopfactor</t>
  </si>
  <si>
    <t>** Toelichting herkenningspunten</t>
  </si>
  <si>
    <t>geen openbare rustpunten** aanwezig</t>
  </si>
  <si>
    <t>weinig openbare rustpunten** aanwezig</t>
  </si>
  <si>
    <t>een aantal openbare rustpunten** aanwezig</t>
  </si>
  <si>
    <t>redelijk veel openbare rustpunten** aanwezig</t>
  </si>
  <si>
    <t>veel openbare rustpunten** aanwezig</t>
  </si>
  <si>
    <t>1. Nauwelijks tot geen groen.                   2. Weinig groen.                                          3. Redelijk wat groen.                               4. Veel groen.                                             5. Volledig groen.</t>
  </si>
  <si>
    <t>op een woonerf</t>
  </si>
  <si>
    <t>bereikbaar door minder dan 500 meter te lopen</t>
  </si>
  <si>
    <t>bereikbaar door meer dan 1.000 meter te lopen</t>
  </si>
  <si>
    <t>Zijn alle hoogteverschillen bij kruispunten of voetgangersoversteekplaatsen in de wijk/straat te overbruggen voor mindervaliden middels met een hellingbaan of een gelijkvloerse oversteek?</t>
  </si>
  <si>
    <t>stil en zijn geen andere voetgangers aanwezig</t>
  </si>
  <si>
    <t>rustig met andere voetgangers</t>
  </si>
  <si>
    <t>fijn qua drukte met andere voetgangers</t>
  </si>
  <si>
    <t>redelijk druk met andere voetgangers</t>
  </si>
  <si>
    <t>zeer druk met andere voetgangers</t>
  </si>
  <si>
    <t>af en toe auto- en fietsverkeer met lage snelheid (max. 30 km/u)(bijv. lopen op een stadsstraat)</t>
  </si>
  <si>
    <r>
      <t xml:space="preserve">Belangrijk bij een geleidelijn is dat het is vormgegeven met ander materiaal dan de omgeving, en dat het contrast met de rest van het trottoir duidelijk is. Een geleidelijntegel is harder en zorgt dus voor een ander geluid. Daarnaast voel je ook beter het reliëf.
</t>
    </r>
    <r>
      <rPr>
        <i/>
        <sz val="10"/>
        <color theme="1"/>
        <rFont val="Segou"/>
      </rPr>
      <t xml:space="preserve">* Beperkt aanwezig houdt in dat er slechts gedeeltelijk een geleidelijn aanwezig is, of deze van slechte kwaliteit is. 
</t>
    </r>
    <r>
      <rPr>
        <sz val="10"/>
        <color theme="1"/>
        <rFont val="Segou"/>
        <family val="2"/>
      </rPr>
      <t xml:space="preserve">
</t>
    </r>
  </si>
  <si>
    <r>
      <t xml:space="preserve">De Toegankelijkheid voor de ingevulde wijk/straat scoort 'slecht'. Dat houdt in dat de openbare ruimte voor mensen met een beperking </t>
    </r>
    <r>
      <rPr>
        <u/>
        <sz val="10"/>
        <color theme="1"/>
        <rFont val="Segou"/>
      </rPr>
      <t>niet</t>
    </r>
    <r>
      <rPr>
        <sz val="10"/>
        <color theme="1"/>
        <rFont val="Segou"/>
      </rPr>
      <t xml:space="preserve"> toegankelijk is. De definitie van mensen met een beperking is breed, denk bijvoorbeeld aan mensen met een rolstoel, loopstok of kinderwagen. Toegankelijkheid wordt gescoord op basis van de volgende aspecten, verbeter deze aspecten om de openbare ruimte wel toegankelijk te maken:
1. de aanwezigheid van een voetpad; 
2. de ondergrond van het voetpad (vlakke en stroeve stoeptegels zijn belangrijk voor mensen met een beperking);
3. voldoende breedte van het voetpad;
4. de vindbaarheid van de wijk (aanwezigheid straatnaambordjes, herkenningspunten en eventueel bewegwijzering);
5. de aanwezigheid van geleidelijnen;
6. voldoende contrast in de openbare ruimte;
7. de afwezigheid van hoogteverschillen op de route.
</t>
    </r>
  </si>
  <si>
    <t>De Toegankelijkheid voor de ingevulde wijk/straat scoort 'matig'. Dat houdt in dat de openbare ruimte voor mensen met een beperking (zeer) slecht toegankelijk is. De definitie van mensen met een beperking is breed, denk bijvoorbeeld aan mensen met een rolstoel, loopstok of kinderwagen. Toegankelijkheid wordt gescoord op basis van de volgende aspecten, verbeter deze aspecten om de openbare ruimte wel toegankelijk te maken:
1. de aanwezigheid van een voetpad; 
2. de ondergrond van het voetpad (vlakke en stroeve stoeptegels zijn belangrijk voor mensen met een beperking);
3. voldoende breedte van het voetpad;
4. de vindbaarheid van de wijk (aanwezigheid straatnaambordjes, herkenningspunten en eventueel bewegwijzering);
5. de aanwezigheid van geleidelijnen;
6. voldoende contrast in de openbare ruimte;
7. de afwezigheid van hoogteverschillen op de route.</t>
  </si>
  <si>
    <t>De Toegankelijkheid voor de ingevulde wijk/straat scoort 'redelijk'. Dat houdt in dat de openbare ruimte voor mensen met een beperking toegankelijk is, maar dat het voor de doelgroep niet prettig is. De definitie van mensen met een beperking is breed, denk bijvoorbeeld aan mensen met een rolstoel, loopstok of kinderwagen. Toegankelijkheid wordt gescoord op basis van de volgende aspecten, verbeter deze aspecten om de openbare ruimte toegankelijker te maken:
1. de aanwezigheid van een voetpad; 
2. de ondergrond van het voetpad (vlakke en stroeve stoeptegels zijn belangrijk voor mensen met een beperking);
3. voldoende breedte van het voetpad;
4. de vindbaarheid van de wijk (aanwezigheid straatnaambordjes, herkenningspunten en eventueel bewegwijzering);
5. de aanwezigheid van geleidelijnen;
6. voldoende contrast in de openbare ruimte;
7. de afwezigheid van hoogteverschillen op de route.</t>
  </si>
  <si>
    <t xml:space="preserve">De Toegankelijkheid voor de ingevulde wijk/straat scoort 'goed'. Dat houdt in dat de openbare ruimte voor mensen met een beperking toegankelijk is. De definitie van mensen met een beperking is breed, denk bijvoorbeeld aan mensen met een rolstoel, loopstok of kinderwagen. Toegankelijkheid wordt gescoord op basis van de volgende aspecten:
1. de aanwezigheid van een voetpad; 
2. de ondergrond van het voetpad (vlakke en stroeve stoeptegels zijn belangrijk voor mensen met een beperking);
3. voldoende breedte van het voetpad;
4. de vindbaarheid van de wijk (aanwezigheid straatnaambordjes, herkenningspunten en eventueel bewegwijzering);
5. de aanwezigheid van geleidelijnen;
6. voldoende contrast in de openbare ruimte;
7. de afwezigheid van hoogteverschillen op de route.
Goede toegankelijkheid is belangrijk voor iedereen, het is van belang om de toegankelijkheid op niveau goed of zeer goed te behouden. </t>
  </si>
  <si>
    <t xml:space="preserve">De Toegankelijkheid voor de ingevulde wijk/straat scoort 'zeer goed'. Dat houdt in dat de toegankelijkheid uitstekend op orde is! Dat houdt in dat u de volgende elementen zeer goed op orde heeft:
1. de aanwezigheid van een voetpad; 
2. de ondergrond van het voetpad (vlakke en stroeve stoeptegels zijn belangrijk voor mensen met een beperking);
3. breedte van het voetpad;
4. de vindbaarheid van de wijk (aanwezigheid straatnaambordjes, herkenningspunten en eventueel bewegwijzering);
5. de aanwezigheid van geleidelijnen;
6. voldoende contrast in de openbare ruimte;
7. de afwezigheid van hoogteverschillen op de route.
Goede toegankelijkheid is belangrijk voor iedereen, het is van belang om de toegankelijkheid op niveau goed of zeer goed te behouden. </t>
  </si>
  <si>
    <t xml:space="preserve">De Veiligheid voor de ingevulde wijk/straat scoort 'goed'. Dat houdt in dat de verkeersveiligheid en/of sociale veiligheid voor het grootste deel op orde zijn. Het bevorderen van de verkeersveiligheid is onder andere mogelijk door het aanbrengen van veilige oversteekvoorzieningen voor voetgangers en het verlagen van de snelheid die wordt gereden. Sociale veiligheid is erg subjectief en daarom lastig te bepalen. Wij raden u aan in gesprek te gaan met de stakeholders in de directe omgeving, zij kunnen aangeven in hoeverre zij een wijk of straat als sociaal veilig ervaren. Vervolgens kan indien nodig een oplossing worden gezocht voor de problematiek. </t>
  </si>
  <si>
    <t>Het Comfort voor de ingevulde wijk/straat scoort 'redelijk'. Dat houdt in dat bepaalde elementen goed scoren en anderen minder goed op het comfort om door dit gebied te lopen. Het comfort kan verbeterd worden door met één of meer van de onderstaande punten aan de slag te gaan:
2. de drukte met andere voetgangers (het kan te rustig of juist te druk zijn);
3. het toevoegen van rustpunten;
4. het geluidsniveau terug brengen;
5. het vermijden van nare geuren in de omgeving.</t>
  </si>
  <si>
    <r>
      <t xml:space="preserve">Beste Lezer,
Bedankt voor uw interesse in deze looptool. De looptool maakt voor u inzichtelijk hoe de beloopbaarheid van een wijk of straat scoort, op basis van een quick-scan methode. Deze looptool is gemaakt door Goudappel in opdracht van het Ministerie van Infrastructuur en Waterstaat. 
</t>
    </r>
    <r>
      <rPr>
        <b/>
        <i/>
        <sz val="10"/>
        <color theme="1"/>
        <rFont val="Segou"/>
      </rPr>
      <t>Hoe werkt de tool?</t>
    </r>
    <r>
      <rPr>
        <sz val="10"/>
        <color theme="1"/>
        <rFont val="Segou"/>
        <family val="2"/>
      </rPr>
      <t xml:space="preserve">
Om de beloopbaarheid van een wijk of straat inzichtelijk te maken beantwoordt u alle vragen in het ‘Invoerblad’ (zie het tabblad onderaan de Excel). Als u alle vragen heeft beantwoord klikt u op het tabblad ‘resultaat’, in dit tabblad ziet u een score en toelichting van de beloopbaarheid in uw wijk of straat. 
</t>
    </r>
    <r>
      <rPr>
        <b/>
        <i/>
        <sz val="10"/>
        <color theme="1"/>
        <rFont val="Segou"/>
      </rPr>
      <t>Hoe vul ik de tool op de juiste wijze in?</t>
    </r>
    <r>
      <rPr>
        <sz val="10"/>
        <color theme="1"/>
        <rFont val="Segou"/>
        <family val="2"/>
      </rPr>
      <t xml:space="preserve">
De tool is een quick-scan methode om de beloopbaarheid in beeld te brengen. U kunt de tool invullen voor een wijk waar u bekend bent, dan kunt u met uw voorkennis en digitale kaarten (zoals Google Maps) de tool voor een groot deel invullen. Als u niet bekend met de wijk of straat dan raden wij u aan eerst in de betreffende wijk of straat een wandeling te maken voordat u de tool invult. Wanneer u fysiek wandelt in de omgeving kunt u de beloopbaarheid beter beoordelen en de vragen beantwoorden.
Mogelijk zijn er grote verschillen de wijk of straat aanwezig waarvoor u de tool invult. Wij raden u aan de tool twee keer in te vullen, zodat u voor beide situaties de beloopbaarheid in beeld heeft. Wanneer er kleine verschillen zijn tussen diverse situaties raden wij u aan de tool in te vullen voor het slechtste scenario. 
Het invullen van de tool kost maximaal 45 minuten, waarna u een eerste indicatie heeft van de beloopbaarheid van de door uw ingevulde wijk of straat. 
</t>
    </r>
    <r>
      <rPr>
        <b/>
        <i/>
        <sz val="10"/>
        <color theme="1"/>
        <rFont val="Segou"/>
      </rPr>
      <t xml:space="preserve">Voor welke gebruiker vul ik de tool in?
</t>
    </r>
    <r>
      <rPr>
        <sz val="10"/>
        <color theme="1"/>
        <rFont val="Segou"/>
      </rPr>
      <t xml:space="preserve">De tool is gemaakt om de beloopbaarheid inzichtelijk te maken voor een persoon die van A naar B loopt. De tool beoordeelt de beloopbaarheid van een utilitaire wandeling, de tool beoordeelt </t>
    </r>
    <r>
      <rPr>
        <u/>
        <sz val="10"/>
        <color theme="1"/>
        <rFont val="Segou"/>
      </rPr>
      <t>niet</t>
    </r>
    <r>
      <rPr>
        <sz val="10"/>
        <color theme="1"/>
        <rFont val="Segou"/>
      </rPr>
      <t xml:space="preserve"> de beloopbaarheid van een recreatieve wandeling. </t>
    </r>
    <r>
      <rPr>
        <sz val="10"/>
        <color theme="1"/>
        <rFont val="Segou"/>
        <family val="2"/>
      </rPr>
      <t xml:space="preserve">
</t>
    </r>
    <r>
      <rPr>
        <b/>
        <i/>
        <sz val="10"/>
        <color theme="1"/>
        <rFont val="Segou"/>
      </rPr>
      <t>Wie kan de tool inzetten voor gebruik?</t>
    </r>
    <r>
      <rPr>
        <sz val="10"/>
        <color theme="1"/>
        <rFont val="Segou"/>
        <family val="2"/>
      </rPr>
      <t xml:space="preserve">
De tool is gemaakt voor beleidsmakers en ambtenaren bij gemeenten om de beloopbaarheid in een wijk of straat te bepalen. Het is ook mogelijk voor burgers of andere stakeholders om de tool in te vullen. 
</t>
    </r>
    <r>
      <rPr>
        <b/>
        <i/>
        <sz val="10"/>
        <color theme="1"/>
        <rFont val="Segou"/>
      </rPr>
      <t>Wat houdt een quick-scan methode in en waarom is hiervoor gekozen?</t>
    </r>
    <r>
      <rPr>
        <sz val="10"/>
        <color theme="1"/>
        <rFont val="Segou"/>
        <family val="2"/>
      </rPr>
      <t xml:space="preserve">
Er bestaan diverse tools om de beloopbaarheid van een wijk in beeld te brengen, echter kost het invullen van een tool veel tijd. Hierdoor wordt een tool vaak niet gebruikt en daardoor wordt de beloopbaarheid niet tijdig geagendeerd. Middels deze quick-scan methode kan op een snelle en makkelijke wijze de beloopbaarheid in kaart worden gebracht, zonder daarvoor lastige databronnen of grote studies uit te voeren. 
Hierdoor is het echter het geval dat niet alle vragen objectief beantwoord zullen worden, hierdoor kan er enig verschil optreden wanneer iemand de tool invult. Dit verschil maakt de belangen en beleving van de verschillende gebruikers inzichtelijk. Op basis van de eventuele verschillen kunt u de beloopbaarheid optimaliseren aan de behoefte van een specifieke doelgroep. 
</t>
    </r>
    <r>
      <rPr>
        <i/>
        <sz val="10"/>
        <color theme="1"/>
        <rFont val="Segou"/>
      </rPr>
      <t>Versie: 1.1 (27-06-2022)
Auteurs: Geert-Jan Wolters, Bas Alferink en Dennis van Sluijs (Goudappel)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</si>
</sst>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color theme="1"/>
      <name val="Segou"/>
      <family val="2"/>
    </font>
    <font>
      <b/>
      <sz val="10"/>
      <color theme="0"/>
      <name val="Segou"/>
    </font>
    <font>
      <b/>
      <sz val="10"/>
      <color theme="1"/>
      <name val="Segou"/>
    </font>
    <font>
      <sz val="10"/>
      <name val="Segou"/>
      <family val="2"/>
    </font>
    <font>
      <sz val="8"/>
      <name val="Segou"/>
      <family val="2"/>
    </font>
    <font>
      <b/>
      <sz val="10"/>
      <color rgb="FFFF0000"/>
      <name val="Segou"/>
    </font>
    <font>
      <sz val="10"/>
      <color theme="1"/>
      <name val="Segou"/>
    </font>
    <font>
      <sz val="10"/>
      <name val="Segou"/>
    </font>
    <font>
      <sz val="10"/>
      <color theme="9" tint="-0.249977111117893"/>
      <name val="Segou"/>
      <family val="2"/>
    </font>
    <font>
      <sz val="10"/>
      <color rgb="FFFF0000"/>
      <name val="Segou"/>
      <family val="2"/>
    </font>
    <font>
      <i/>
      <sz val="8"/>
      <color theme="1"/>
      <name val="Segou"/>
    </font>
    <font>
      <sz val="10"/>
      <color theme="0"/>
      <name val="Segou"/>
      <family val="2"/>
    </font>
    <font>
      <sz val="10"/>
      <color theme="0"/>
      <name val="Segou"/>
    </font>
    <font>
      <i/>
      <sz val="10"/>
      <color theme="1"/>
      <name val="Segou"/>
    </font>
    <font>
      <b/>
      <i/>
      <sz val="10"/>
      <color theme="1"/>
      <name val="Segou"/>
    </font>
    <font>
      <b/>
      <sz val="14"/>
      <color theme="0"/>
      <name val="Segou"/>
    </font>
    <font>
      <sz val="14"/>
      <color theme="1"/>
      <name val="Segou"/>
    </font>
    <font>
      <u/>
      <sz val="10"/>
      <color theme="1"/>
      <name val="Segou"/>
    </font>
    <font>
      <sz val="22"/>
      <color rgb="FF4B5159"/>
      <name val="Aharoni"/>
      <charset val="177"/>
    </font>
  </fonts>
  <fills count="17">
    <fill>
      <patternFill patternType="none"/>
    </fill>
    <fill>
      <patternFill patternType="gray125"/>
    </fill>
    <fill>
      <patternFill patternType="solid">
        <fgColor theme="4"/>
        <bgColor indexed="64"/>
      </patternFill>
    </fill>
    <fill>
      <patternFill patternType="solid">
        <fgColor rgb="FFFF0000"/>
        <bgColor indexed="64"/>
      </patternFill>
    </fill>
    <fill>
      <patternFill patternType="solid">
        <fgColor rgb="FFFFFF00"/>
        <bgColor indexed="64"/>
      </patternFill>
    </fill>
    <fill>
      <patternFill patternType="solid">
        <fgColor rgb="FF4472C4"/>
        <bgColor indexed="64"/>
      </patternFill>
    </fill>
    <fill>
      <patternFill patternType="solid">
        <fgColor rgb="FFB3C6E7"/>
        <bgColor indexed="64"/>
      </patternFill>
    </fill>
    <fill>
      <patternFill patternType="solid">
        <fgColor rgb="FF70AD47"/>
        <bgColor indexed="64"/>
      </patternFill>
    </fill>
    <fill>
      <patternFill patternType="solid">
        <fgColor rgb="FFA9D08E"/>
        <bgColor indexed="64"/>
      </patternFill>
    </fill>
    <fill>
      <patternFill patternType="solid">
        <fgColor rgb="FFFFE699"/>
        <bgColor indexed="64"/>
      </patternFill>
    </fill>
    <fill>
      <patternFill patternType="solid">
        <fgColor rgb="FFF4B084"/>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DE0058"/>
        <bgColor indexed="64"/>
      </patternFill>
    </fill>
    <fill>
      <patternFill patternType="solid">
        <fgColor rgb="FF4B5159"/>
        <bgColor indexed="64"/>
      </patternFill>
    </fill>
    <fill>
      <patternFill patternType="solid">
        <fgColor rgb="FFE7E6E6"/>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
    <xf numFmtId="0" fontId="0" fillId="0" borderId="0"/>
  </cellStyleXfs>
  <cellXfs count="157">
    <xf numFmtId="0" fontId="0" fillId="0" borderId="0" xfId="0"/>
    <xf numFmtId="0" fontId="1" fillId="2" borderId="0" xfId="0" applyFont="1" applyFill="1"/>
    <xf numFmtId="0" fontId="0" fillId="0" borderId="0" xfId="0" applyBorder="1"/>
    <xf numFmtId="0" fontId="0" fillId="4" borderId="0" xfId="0" applyFill="1" applyAlignment="1">
      <alignment horizontal="left"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Fill="1"/>
    <xf numFmtId="0" fontId="0" fillId="0" borderId="0" xfId="0" applyFill="1" applyBorder="1"/>
    <xf numFmtId="0" fontId="0" fillId="0" borderId="0" xfId="0" applyAlignment="1">
      <alignment wrapText="1"/>
    </xf>
    <xf numFmtId="0" fontId="0" fillId="4" borderId="0" xfId="0" applyFill="1" applyAlignment="1">
      <alignment wrapText="1"/>
    </xf>
    <xf numFmtId="0" fontId="1" fillId="2" borderId="0" xfId="0" applyFont="1" applyFill="1" applyAlignment="1">
      <alignment horizontal="center" vertical="center"/>
    </xf>
    <xf numFmtId="0" fontId="1" fillId="2" borderId="0" xfId="0" applyFont="1" applyFill="1" applyAlignment="1">
      <alignment wrapText="1"/>
    </xf>
    <xf numFmtId="0" fontId="6" fillId="0" borderId="0" xfId="0" applyFont="1"/>
    <xf numFmtId="0" fontId="2" fillId="4" borderId="0" xfId="0" applyFont="1" applyFill="1" applyAlignment="1">
      <alignment wrapText="1"/>
    </xf>
    <xf numFmtId="0" fontId="2" fillId="0" borderId="0" xfId="0" applyFont="1" applyFill="1"/>
    <xf numFmtId="0" fontId="0" fillId="0" borderId="0" xfId="0" quotePrefix="1" applyFill="1"/>
    <xf numFmtId="0" fontId="0" fillId="3" borderId="0" xfId="0" applyFill="1"/>
    <xf numFmtId="0" fontId="0" fillId="0" borderId="0" xfId="0" applyFill="1" applyAlignment="1">
      <alignment wrapText="1"/>
    </xf>
    <xf numFmtId="0" fontId="1" fillId="2" borderId="0" xfId="0" applyFont="1" applyFill="1" applyAlignment="1">
      <alignment horizontal="left" vertical="center"/>
    </xf>
    <xf numFmtId="0" fontId="0" fillId="0" borderId="0" xfId="0" applyAlignment="1">
      <alignment horizontal="center"/>
    </xf>
    <xf numFmtId="0" fontId="1" fillId="2" borderId="0" xfId="0" applyFont="1" applyFill="1" applyAlignment="1">
      <alignment horizontal="center"/>
    </xf>
    <xf numFmtId="0" fontId="0" fillId="0" borderId="0" xfId="0" applyBorder="1" applyAlignment="1">
      <alignment horizontal="center"/>
    </xf>
    <xf numFmtId="0" fontId="1" fillId="2" borderId="0" xfId="0" applyFont="1" applyFill="1" applyAlignment="1">
      <alignment horizontal="left"/>
    </xf>
    <xf numFmtId="0" fontId="9" fillId="4" borderId="0" xfId="0" applyFont="1" applyFill="1" applyAlignment="1">
      <alignment wrapText="1"/>
    </xf>
    <xf numFmtId="0" fontId="1" fillId="5" borderId="0" xfId="0" applyFont="1" applyFill="1"/>
    <xf numFmtId="0" fontId="0" fillId="5" borderId="0" xfId="0" applyFill="1"/>
    <xf numFmtId="0" fontId="0" fillId="5" borderId="0" xfId="0" applyFill="1" applyAlignment="1">
      <alignment horizontal="center" vertical="center"/>
    </xf>
    <xf numFmtId="0" fontId="1" fillId="2" borderId="0" xfId="0" applyFont="1" applyFill="1" applyAlignment="1">
      <alignment horizontal="right"/>
    </xf>
    <xf numFmtId="0" fontId="1" fillId="5" borderId="0" xfId="0" applyFont="1" applyFill="1" applyAlignment="1">
      <alignment horizontal="center"/>
    </xf>
    <xf numFmtId="0" fontId="1" fillId="5" borderId="0" xfId="0" applyFont="1" applyFill="1" applyAlignment="1">
      <alignment horizontal="left"/>
    </xf>
    <xf numFmtId="0" fontId="1" fillId="5" borderId="0" xfId="0" applyFont="1" applyFill="1" applyAlignment="1">
      <alignment wrapText="1"/>
    </xf>
    <xf numFmtId="0" fontId="3" fillId="4" borderId="0" xfId="0" applyFont="1" applyFill="1" applyAlignment="1">
      <alignment wrapText="1"/>
    </xf>
    <xf numFmtId="0" fontId="8" fillId="7" borderId="0" xfId="0" applyFont="1" applyFill="1"/>
    <xf numFmtId="0" fontId="0" fillId="8" borderId="0" xfId="0" applyFill="1"/>
    <xf numFmtId="0" fontId="0" fillId="9" borderId="0" xfId="0" applyFill="1"/>
    <xf numFmtId="0" fontId="0" fillId="10" borderId="0" xfId="0" applyFill="1"/>
    <xf numFmtId="0" fontId="0" fillId="11" borderId="0" xfId="0" applyFill="1" applyBorder="1"/>
    <xf numFmtId="0" fontId="0" fillId="11" borderId="0" xfId="0" applyFill="1"/>
    <xf numFmtId="0" fontId="0" fillId="12" borderId="0" xfId="0" applyFill="1"/>
    <xf numFmtId="0" fontId="0" fillId="12" borderId="0" xfId="0" applyFill="1" applyBorder="1" applyAlignment="1">
      <alignment horizontal="center"/>
    </xf>
    <xf numFmtId="0" fontId="0" fillId="12" borderId="0" xfId="0" applyFill="1" applyBorder="1"/>
    <xf numFmtId="0" fontId="2" fillId="0" borderId="0" xfId="0" applyFont="1"/>
    <xf numFmtId="0" fontId="0" fillId="11" borderId="0" xfId="0" applyFill="1" applyBorder="1" applyAlignment="1">
      <alignment vertical="top" wrapText="1"/>
    </xf>
    <xf numFmtId="0" fontId="0" fillId="13" borderId="2" xfId="0" applyFill="1" applyBorder="1"/>
    <xf numFmtId="0" fontId="0" fillId="13" borderId="4" xfId="0" applyFill="1" applyBorder="1"/>
    <xf numFmtId="0" fontId="0" fillId="13" borderId="0" xfId="0" applyFill="1" applyBorder="1"/>
    <xf numFmtId="0" fontId="0" fillId="13" borderId="5" xfId="0" applyFill="1" applyBorder="1"/>
    <xf numFmtId="0" fontId="0" fillId="13" borderId="7" xfId="0" applyFill="1" applyBorder="1"/>
    <xf numFmtId="0" fontId="0" fillId="13" borderId="8" xfId="0" applyFill="1" applyBorder="1"/>
    <xf numFmtId="0" fontId="2" fillId="13" borderId="1" xfId="0" applyFont="1" applyFill="1" applyBorder="1"/>
    <xf numFmtId="0" fontId="2" fillId="13" borderId="4" xfId="0" applyFont="1" applyFill="1" applyBorder="1"/>
    <xf numFmtId="0" fontId="2" fillId="13" borderId="6" xfId="0" applyFont="1" applyFill="1" applyBorder="1"/>
    <xf numFmtId="0" fontId="10" fillId="13" borderId="0" xfId="0" applyFont="1" applyFill="1" applyBorder="1"/>
    <xf numFmtId="0" fontId="10" fillId="13" borderId="7" xfId="0" applyFont="1" applyFill="1" applyBorder="1"/>
    <xf numFmtId="0" fontId="0" fillId="13" borderId="7" xfId="0" applyFill="1" applyBorder="1" applyAlignment="1">
      <alignment horizontal="left"/>
    </xf>
    <xf numFmtId="0" fontId="11" fillId="14" borderId="12" xfId="0" applyFont="1" applyFill="1" applyBorder="1"/>
    <xf numFmtId="0" fontId="11" fillId="14" borderId="14" xfId="0" applyFont="1" applyFill="1" applyBorder="1"/>
    <xf numFmtId="0" fontId="12" fillId="14" borderId="12" xfId="0" applyFont="1" applyFill="1" applyBorder="1"/>
    <xf numFmtId="0" fontId="1" fillId="15" borderId="9" xfId="0" applyFont="1" applyFill="1" applyBorder="1"/>
    <xf numFmtId="164" fontId="0" fillId="15" borderId="10" xfId="0" applyNumberFormat="1" applyFill="1" applyBorder="1"/>
    <xf numFmtId="164" fontId="0" fillId="15" borderId="11" xfId="0" applyNumberFormat="1" applyFill="1" applyBorder="1"/>
    <xf numFmtId="0" fontId="1" fillId="15" borderId="10" xfId="0" applyFont="1" applyFill="1" applyBorder="1"/>
    <xf numFmtId="0" fontId="1" fillId="15" borderId="11" xfId="0" applyFont="1" applyFill="1" applyBorder="1"/>
    <xf numFmtId="0" fontId="0" fillId="13" borderId="0" xfId="0" applyFill="1" applyBorder="1" applyAlignment="1">
      <alignment wrapText="1"/>
    </xf>
    <xf numFmtId="0" fontId="0" fillId="13" borderId="6" xfId="0" applyFill="1" applyBorder="1"/>
    <xf numFmtId="0" fontId="0" fillId="16" borderId="0" xfId="0" applyFill="1" applyBorder="1"/>
    <xf numFmtId="0" fontId="0" fillId="16" borderId="5" xfId="0" applyFill="1" applyBorder="1"/>
    <xf numFmtId="0" fontId="1" fillId="15" borderId="12" xfId="0" applyFont="1" applyFill="1" applyBorder="1"/>
    <xf numFmtId="0" fontId="1" fillId="15" borderId="13" xfId="0" applyFont="1" applyFill="1" applyBorder="1"/>
    <xf numFmtId="0" fontId="15" fillId="12" borderId="0" xfId="0" applyFont="1" applyFill="1" applyBorder="1"/>
    <xf numFmtId="0" fontId="16" fillId="12" borderId="0" xfId="0" applyFont="1" applyFill="1"/>
    <xf numFmtId="0" fontId="15" fillId="15" borderId="10" xfId="0" applyFont="1" applyFill="1" applyBorder="1"/>
    <xf numFmtId="0" fontId="15" fillId="15" borderId="11" xfId="0" applyFont="1" applyFill="1" applyBorder="1"/>
    <xf numFmtId="0" fontId="15" fillId="15" borderId="11" xfId="0" applyFont="1" applyFill="1" applyBorder="1" applyAlignment="1">
      <alignment wrapText="1"/>
    </xf>
    <xf numFmtId="0" fontId="15" fillId="15" borderId="10" xfId="0" applyFont="1" applyFill="1" applyBorder="1" applyAlignment="1">
      <alignment horizontal="left"/>
    </xf>
    <xf numFmtId="0" fontId="0" fillId="12" borderId="0" xfId="0" applyFill="1" applyBorder="1" applyAlignment="1"/>
    <xf numFmtId="0" fontId="6" fillId="0" borderId="0" xfId="0" applyFont="1" applyAlignment="1">
      <alignment wrapText="1"/>
    </xf>
    <xf numFmtId="0" fontId="18" fillId="12" borderId="0" xfId="0" applyFont="1" applyFill="1" applyAlignment="1">
      <alignment horizontal="left"/>
    </xf>
    <xf numFmtId="0" fontId="0" fillId="16" borderId="4" xfId="0" applyFill="1" applyBorder="1"/>
    <xf numFmtId="0" fontId="3" fillId="16" borderId="5" xfId="0" applyFont="1" applyFill="1" applyBorder="1" applyAlignment="1">
      <alignment horizontal="center"/>
    </xf>
    <xf numFmtId="0" fontId="3" fillId="16" borderId="5" xfId="0" applyFont="1" applyFill="1" applyBorder="1" applyAlignment="1"/>
    <xf numFmtId="0" fontId="0" fillId="8" borderId="4" xfId="0" applyFill="1" applyBorder="1"/>
    <xf numFmtId="0" fontId="0" fillId="10" borderId="4" xfId="0" applyFill="1" applyBorder="1"/>
    <xf numFmtId="0" fontId="0" fillId="16" borderId="5" xfId="0" applyFill="1" applyBorder="1" applyAlignment="1"/>
    <xf numFmtId="0" fontId="0" fillId="6" borderId="6" xfId="0" applyFill="1" applyBorder="1"/>
    <xf numFmtId="0" fontId="0" fillId="16" borderId="8" xfId="0" applyFill="1" applyBorder="1" applyAlignment="1"/>
    <xf numFmtId="0" fontId="0" fillId="7" borderId="9" xfId="0" applyFill="1" applyBorder="1"/>
    <xf numFmtId="0" fontId="3" fillId="16" borderId="11" xfId="0" applyFont="1" applyFill="1" applyBorder="1" applyAlignment="1"/>
    <xf numFmtId="0" fontId="0" fillId="9" borderId="9" xfId="0" applyFill="1" applyBorder="1"/>
    <xf numFmtId="0" fontId="0" fillId="3" borderId="9" xfId="0" applyFill="1" applyBorder="1"/>
    <xf numFmtId="0" fontId="0" fillId="16" borderId="11" xfId="0" applyFill="1" applyBorder="1" applyAlignment="1"/>
    <xf numFmtId="0" fontId="0" fillId="0" borderId="0" xfId="0" applyAlignment="1">
      <alignment horizontal="left"/>
    </xf>
    <xf numFmtId="0" fontId="2" fillId="13" borderId="4" xfId="0" applyFont="1" applyFill="1" applyBorder="1" applyAlignment="1">
      <alignment vertical="center"/>
    </xf>
    <xf numFmtId="164" fontId="0" fillId="13" borderId="0" xfId="0" applyNumberFormat="1" applyFill="1" applyBorder="1"/>
    <xf numFmtId="0" fontId="11" fillId="14" borderId="12" xfId="0" applyNumberFormat="1" applyFont="1" applyFill="1" applyBorder="1"/>
    <xf numFmtId="0" fontId="15" fillId="15" borderId="9" xfId="0" applyFont="1" applyFill="1" applyBorder="1" applyAlignment="1"/>
    <xf numFmtId="0" fontId="15" fillId="15" borderId="10" xfId="0" applyFont="1" applyFill="1" applyBorder="1" applyAlignment="1"/>
    <xf numFmtId="0" fontId="0" fillId="0" borderId="0" xfId="0" applyAlignment="1">
      <alignment horizontal="right"/>
    </xf>
    <xf numFmtId="0" fontId="0" fillId="0" borderId="0" xfId="0" applyFill="1" applyAlignment="1">
      <alignment horizontal="center" vertical="center"/>
    </xf>
    <xf numFmtId="0" fontId="9" fillId="0" borderId="0" xfId="0" applyFont="1" applyFill="1" applyAlignment="1">
      <alignment wrapText="1"/>
    </xf>
    <xf numFmtId="0" fontId="0" fillId="12" borderId="15" xfId="0" applyFill="1" applyBorder="1"/>
    <xf numFmtId="0" fontId="16" fillId="12" borderId="15" xfId="0" applyFont="1" applyFill="1" applyBorder="1"/>
    <xf numFmtId="0" fontId="16" fillId="0" borderId="15" xfId="0" applyFont="1" applyBorder="1"/>
    <xf numFmtId="0" fontId="0" fillId="0" borderId="15" xfId="0" applyBorder="1"/>
    <xf numFmtId="0" fontId="0" fillId="13" borderId="7" xfId="0" applyFill="1" applyBorder="1" applyAlignment="1">
      <alignment horizontal="right"/>
    </xf>
    <xf numFmtId="0" fontId="0" fillId="0" borderId="16" xfId="0" applyBorder="1"/>
    <xf numFmtId="0" fontId="0" fillId="0" borderId="17" xfId="0" applyBorder="1"/>
    <xf numFmtId="0" fontId="0" fillId="12" borderId="18" xfId="0" applyFill="1" applyBorder="1"/>
    <xf numFmtId="0" fontId="2" fillId="13" borderId="4" xfId="0" applyFont="1" applyFill="1" applyBorder="1" applyAlignment="1">
      <alignment horizontal="left" vertical="top"/>
    </xf>
    <xf numFmtId="0" fontId="0" fillId="12" borderId="16" xfId="0" applyFill="1" applyBorder="1"/>
    <xf numFmtId="0" fontId="0" fillId="12" borderId="17" xfId="0" applyFill="1" applyBorder="1"/>
    <xf numFmtId="0" fontId="0" fillId="0" borderId="18" xfId="0" applyBorder="1"/>
    <xf numFmtId="0" fontId="1" fillId="15" borderId="1" xfId="0" applyFont="1" applyFill="1" applyBorder="1"/>
    <xf numFmtId="164" fontId="0" fillId="15" borderId="2" xfId="0" applyNumberFormat="1" applyFill="1" applyBorder="1"/>
    <xf numFmtId="164" fontId="0" fillId="15" borderId="3" xfId="0" applyNumberFormat="1" applyFill="1" applyBorder="1"/>
    <xf numFmtId="0" fontId="0" fillId="4" borderId="0" xfId="0" applyFont="1" applyFill="1" applyAlignment="1">
      <alignment wrapText="1"/>
    </xf>
    <xf numFmtId="0" fontId="2" fillId="11" borderId="0" xfId="0" applyFont="1" applyFill="1" applyBorder="1" applyAlignment="1">
      <alignment vertical="top"/>
    </xf>
    <xf numFmtId="0" fontId="0" fillId="0" borderId="0" xfId="0" applyFill="1" applyAlignment="1">
      <alignment horizontal="left" vertical="center"/>
    </xf>
    <xf numFmtId="0" fontId="0" fillId="0" borderId="0" xfId="0" applyFill="1" applyAlignment="1">
      <alignment horizontal="left"/>
    </xf>
    <xf numFmtId="0" fontId="0" fillId="0" borderId="0" xfId="0" applyFill="1" applyAlignment="1">
      <alignment horizontal="center"/>
    </xf>
    <xf numFmtId="0" fontId="0" fillId="0" borderId="0" xfId="0" applyFill="1" applyAlignment="1">
      <alignment horizontal="right"/>
    </xf>
    <xf numFmtId="0" fontId="0" fillId="12" borderId="0" xfId="0" applyFill="1" applyBorder="1" applyAlignment="1">
      <alignment vertical="top" wrapText="1"/>
    </xf>
    <xf numFmtId="0" fontId="15" fillId="15" borderId="9" xfId="0" applyFont="1" applyFill="1" applyBorder="1" applyAlignment="1">
      <alignment horizontal="left" vertical="center" wrapText="1"/>
    </xf>
    <xf numFmtId="0" fontId="15" fillId="15" borderId="10" xfId="0" applyFont="1" applyFill="1" applyBorder="1" applyAlignment="1">
      <alignment horizontal="left" vertical="center" wrapText="1"/>
    </xf>
    <xf numFmtId="0" fontId="15" fillId="15" borderId="11" xfId="0" applyFont="1" applyFill="1" applyBorder="1" applyAlignment="1">
      <alignment horizontal="left" vertical="center" wrapText="1"/>
    </xf>
    <xf numFmtId="0" fontId="0" fillId="13" borderId="1" xfId="0" applyFill="1" applyBorder="1" applyAlignment="1">
      <alignment horizontal="left" vertical="top" wrapText="1"/>
    </xf>
    <xf numFmtId="0" fontId="0" fillId="13" borderId="2" xfId="0" applyFill="1" applyBorder="1" applyAlignment="1">
      <alignment horizontal="left" vertical="top" wrapText="1"/>
    </xf>
    <xf numFmtId="0" fontId="0" fillId="13" borderId="3" xfId="0" applyFill="1" applyBorder="1" applyAlignment="1">
      <alignment horizontal="left" vertical="top" wrapText="1"/>
    </xf>
    <xf numFmtId="0" fontId="0" fillId="13" borderId="4" xfId="0" applyFill="1" applyBorder="1" applyAlignment="1">
      <alignment horizontal="left" vertical="top" wrapText="1"/>
    </xf>
    <xf numFmtId="0" fontId="0" fillId="13" borderId="0" xfId="0" applyFill="1" applyBorder="1" applyAlignment="1">
      <alignment horizontal="left" vertical="top" wrapText="1"/>
    </xf>
    <xf numFmtId="0" fontId="0" fillId="13" borderId="5" xfId="0" applyFill="1" applyBorder="1" applyAlignment="1">
      <alignment horizontal="left" vertical="top" wrapText="1"/>
    </xf>
    <xf numFmtId="0" fontId="0" fillId="13" borderId="6" xfId="0" applyFill="1" applyBorder="1" applyAlignment="1">
      <alignment horizontal="left" vertical="top" wrapText="1"/>
    </xf>
    <xf numFmtId="0" fontId="0" fillId="13" borderId="7" xfId="0" applyFill="1" applyBorder="1" applyAlignment="1">
      <alignment horizontal="left" vertical="top" wrapText="1"/>
    </xf>
    <xf numFmtId="0" fontId="0" fillId="13" borderId="8" xfId="0" applyFill="1" applyBorder="1" applyAlignment="1">
      <alignment horizontal="left" vertical="top" wrapText="1"/>
    </xf>
    <xf numFmtId="0" fontId="15" fillId="15" borderId="9" xfId="0" applyFont="1" applyFill="1" applyBorder="1" applyAlignment="1">
      <alignment horizontal="left"/>
    </xf>
    <xf numFmtId="0" fontId="15" fillId="15" borderId="10" xfId="0" applyFont="1" applyFill="1" applyBorder="1" applyAlignment="1">
      <alignment horizontal="left"/>
    </xf>
    <xf numFmtId="0" fontId="10" fillId="13" borderId="0" xfId="0" applyFont="1" applyFill="1" applyBorder="1" applyAlignment="1">
      <alignment horizontal="left"/>
    </xf>
    <xf numFmtId="0" fontId="10" fillId="13" borderId="5" xfId="0" applyFont="1" applyFill="1" applyBorder="1" applyAlignment="1">
      <alignment horizontal="left"/>
    </xf>
    <xf numFmtId="0" fontId="0" fillId="13" borderId="1" xfId="0" applyFill="1" applyBorder="1" applyAlignment="1">
      <alignment horizontal="left" wrapText="1"/>
    </xf>
    <xf numFmtId="0" fontId="0" fillId="13" borderId="2" xfId="0" applyFill="1" applyBorder="1" applyAlignment="1">
      <alignment horizontal="left" wrapText="1"/>
    </xf>
    <xf numFmtId="0" fontId="0" fillId="13" borderId="3" xfId="0" applyFill="1" applyBorder="1" applyAlignment="1">
      <alignment horizontal="left" wrapText="1"/>
    </xf>
    <xf numFmtId="0" fontId="0" fillId="13" borderId="4" xfId="0" applyFill="1" applyBorder="1" applyAlignment="1">
      <alignment horizontal="left" wrapText="1"/>
    </xf>
    <xf numFmtId="0" fontId="0" fillId="13" borderId="0" xfId="0" applyFill="1" applyBorder="1" applyAlignment="1">
      <alignment horizontal="left" wrapText="1"/>
    </xf>
    <xf numFmtId="0" fontId="0" fillId="13" borderId="5" xfId="0" applyFill="1" applyBorder="1" applyAlignment="1">
      <alignment horizontal="left" wrapText="1"/>
    </xf>
    <xf numFmtId="0" fontId="0" fillId="13" borderId="0" xfId="0" applyFill="1" applyBorder="1" applyAlignment="1">
      <alignment horizontal="left" vertical="top"/>
    </xf>
    <xf numFmtId="0" fontId="0" fillId="13" borderId="5" xfId="0" applyFill="1" applyBorder="1" applyAlignment="1">
      <alignment horizontal="left" vertical="top"/>
    </xf>
    <xf numFmtId="0" fontId="0" fillId="13" borderId="4" xfId="0" applyFill="1" applyBorder="1" applyAlignment="1">
      <alignment horizontal="left"/>
    </xf>
    <xf numFmtId="0" fontId="0" fillId="13" borderId="0" xfId="0" applyFill="1" applyBorder="1" applyAlignment="1">
      <alignment horizontal="left"/>
    </xf>
    <xf numFmtId="0" fontId="0" fillId="4" borderId="0" xfId="0" applyFill="1" applyAlignment="1">
      <alignment horizontal="left" vertical="top" wrapText="1"/>
    </xf>
    <xf numFmtId="0" fontId="18" fillId="16" borderId="1" xfId="0" applyFont="1" applyFill="1" applyBorder="1" applyAlignment="1">
      <alignment horizontal="left"/>
    </xf>
    <xf numFmtId="0" fontId="18" fillId="16" borderId="3" xfId="0" applyFont="1" applyFill="1" applyBorder="1" applyAlignment="1">
      <alignment horizontal="left"/>
    </xf>
    <xf numFmtId="0" fontId="18" fillId="16" borderId="4" xfId="0" applyFont="1" applyFill="1" applyBorder="1" applyAlignment="1">
      <alignment horizontal="left"/>
    </xf>
    <xf numFmtId="0" fontId="18" fillId="16" borderId="5" xfId="0" applyFont="1" applyFill="1" applyBorder="1" applyAlignment="1">
      <alignment horizontal="left"/>
    </xf>
    <xf numFmtId="0" fontId="0" fillId="6" borderId="0" xfId="0" applyFill="1" applyBorder="1" applyAlignment="1">
      <alignment horizontal="center"/>
    </xf>
    <xf numFmtId="0" fontId="18" fillId="12" borderId="0" xfId="0" applyFont="1" applyFill="1" applyAlignment="1">
      <alignment horizontal="left"/>
    </xf>
    <xf numFmtId="0" fontId="9" fillId="12" borderId="0" xfId="0" applyFont="1" applyFill="1" applyAlignment="1">
      <alignment horizontal="left" wrapText="1"/>
    </xf>
    <xf numFmtId="0" fontId="0" fillId="11" borderId="0" xfId="0" applyFill="1" applyBorder="1" applyAlignment="1">
      <alignment horizontal="left" vertical="top" wrapText="1"/>
    </xf>
  </cellXfs>
  <cellStyles count="1">
    <cellStyle name="Standaard" xfId="0" builtinId="0"/>
  </cellStyles>
  <dxfs count="25">
    <dxf>
      <fill>
        <patternFill>
          <bgColor rgb="FFFF0000"/>
        </patternFill>
      </fill>
    </dxf>
    <dxf>
      <fill>
        <patternFill>
          <bgColor rgb="FFF4B084"/>
        </patternFill>
      </fill>
    </dxf>
    <dxf>
      <fill>
        <patternFill>
          <bgColor rgb="FFFFE699"/>
        </patternFill>
      </fill>
    </dxf>
    <dxf>
      <fill>
        <patternFill>
          <bgColor rgb="FFA9D08E"/>
        </patternFill>
      </fill>
    </dxf>
    <dxf>
      <fill>
        <patternFill>
          <bgColor rgb="FF70AD47"/>
        </patternFill>
      </fill>
    </dxf>
    <dxf>
      <fill>
        <patternFill>
          <bgColor rgb="FFFF0000"/>
        </patternFill>
      </fill>
    </dxf>
    <dxf>
      <fill>
        <patternFill>
          <bgColor rgb="FFF4B084"/>
        </patternFill>
      </fill>
    </dxf>
    <dxf>
      <fill>
        <patternFill>
          <bgColor rgb="FFFFE699"/>
        </patternFill>
      </fill>
    </dxf>
    <dxf>
      <fill>
        <patternFill>
          <bgColor rgb="FFA9D08E"/>
        </patternFill>
      </fill>
    </dxf>
    <dxf>
      <fill>
        <patternFill>
          <bgColor rgb="FF70AD47"/>
        </patternFill>
      </fill>
    </dxf>
    <dxf>
      <fill>
        <patternFill>
          <bgColor rgb="FFFF0000"/>
        </patternFill>
      </fill>
    </dxf>
    <dxf>
      <fill>
        <patternFill>
          <bgColor rgb="FFF4B084"/>
        </patternFill>
      </fill>
    </dxf>
    <dxf>
      <fill>
        <patternFill>
          <bgColor rgb="FFFFE699"/>
        </patternFill>
      </fill>
    </dxf>
    <dxf>
      <fill>
        <patternFill>
          <bgColor rgb="FFA9D08E"/>
        </patternFill>
      </fill>
    </dxf>
    <dxf>
      <fill>
        <patternFill>
          <bgColor rgb="FF70AD47"/>
        </patternFill>
      </fill>
    </dxf>
    <dxf>
      <fill>
        <patternFill>
          <bgColor rgb="FFFF0000"/>
        </patternFill>
      </fill>
    </dxf>
    <dxf>
      <fill>
        <patternFill>
          <bgColor rgb="FFF4B084"/>
        </patternFill>
      </fill>
    </dxf>
    <dxf>
      <fill>
        <patternFill>
          <bgColor rgb="FFFFE699"/>
        </patternFill>
      </fill>
    </dxf>
    <dxf>
      <fill>
        <patternFill>
          <bgColor rgb="FFA9D08E"/>
        </patternFill>
      </fill>
    </dxf>
    <dxf>
      <fill>
        <patternFill>
          <bgColor rgb="FF70AD47"/>
        </patternFill>
      </fill>
    </dxf>
    <dxf>
      <fill>
        <patternFill>
          <bgColor rgb="FFFF0000"/>
        </patternFill>
      </fill>
    </dxf>
    <dxf>
      <fill>
        <patternFill>
          <bgColor rgb="FFF4B084"/>
        </patternFill>
      </fill>
    </dxf>
    <dxf>
      <fill>
        <patternFill>
          <bgColor rgb="FFFFE699"/>
        </patternFill>
      </fill>
    </dxf>
    <dxf>
      <fill>
        <patternFill>
          <bgColor rgb="FFA9D08E"/>
        </patternFill>
      </fill>
    </dxf>
    <dxf>
      <fill>
        <patternFill>
          <bgColor rgb="FF70AD47"/>
        </patternFill>
      </fill>
    </dxf>
  </dxfs>
  <tableStyles count="0" defaultTableStyle="TableStyleMedium2" defaultPivotStyle="PivotStyleLight16"/>
  <colors>
    <mruColors>
      <color rgb="FFDE0058"/>
      <color rgb="FFE7E6E6"/>
      <color rgb="FFB3C6E7"/>
      <color rgb="FFFF0000"/>
      <color rgb="FFF4B084"/>
      <color rgb="FFFFE699"/>
      <color rgb="FFA9D08E"/>
      <color rgb="FF70AD47"/>
      <color rgb="FF4B5159"/>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4.jpeg"/><Relationship Id="rId3" Type="http://schemas.openxmlformats.org/officeDocument/2006/relationships/image" Target="../media/image6.jpeg"/><Relationship Id="rId7" Type="http://schemas.openxmlformats.org/officeDocument/2006/relationships/image" Target="../media/image10.png"/><Relationship Id="rId12" Type="http://schemas.openxmlformats.org/officeDocument/2006/relationships/image" Target="../media/image13.jpeg"/><Relationship Id="rId2" Type="http://schemas.openxmlformats.org/officeDocument/2006/relationships/image" Target="../media/image5.png"/><Relationship Id="rId1" Type="http://schemas.openxmlformats.org/officeDocument/2006/relationships/image" Target="../media/image4.jpeg"/><Relationship Id="rId6" Type="http://schemas.openxmlformats.org/officeDocument/2006/relationships/image" Target="../media/image9.jpeg"/><Relationship Id="rId11" Type="http://schemas.openxmlformats.org/officeDocument/2006/relationships/image" Target="../media/image12.jpeg"/><Relationship Id="rId5" Type="http://schemas.openxmlformats.org/officeDocument/2006/relationships/image" Target="../media/image8.jpeg"/><Relationship Id="rId15" Type="http://schemas.openxmlformats.org/officeDocument/2006/relationships/image" Target="../media/image16.jpeg"/><Relationship Id="rId10" Type="http://schemas.openxmlformats.org/officeDocument/2006/relationships/image" Target="../media/image2.svg"/><Relationship Id="rId4" Type="http://schemas.openxmlformats.org/officeDocument/2006/relationships/image" Target="../media/image7.png"/><Relationship Id="rId9" Type="http://schemas.openxmlformats.org/officeDocument/2006/relationships/image" Target="../media/image1.png"/><Relationship Id="rId1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251113</xdr:colOff>
      <xdr:row>0</xdr:row>
      <xdr:rowOff>165387</xdr:rowOff>
    </xdr:from>
    <xdr:to>
      <xdr:col>25</xdr:col>
      <xdr:colOff>447907</xdr:colOff>
      <xdr:row>3</xdr:row>
      <xdr:rowOff>26669</xdr:rowOff>
    </xdr:to>
    <xdr:pic>
      <xdr:nvPicPr>
        <xdr:cNvPr id="2" name="ArtworkLogo">
          <a:extLst>
            <a:ext uri="{FF2B5EF4-FFF2-40B4-BE49-F238E27FC236}">
              <a16:creationId xmlns:a16="http://schemas.microsoft.com/office/drawing/2014/main" id="{75B44AC7-D008-8DB8-4160-7049D0F807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5" b="79085"/>
        <a:stretch/>
      </xdr:blipFill>
      <xdr:spPr bwMode="auto">
        <a:xfrm>
          <a:off x="9595138" y="165387"/>
          <a:ext cx="5685099" cy="58708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16</xdr:col>
      <xdr:colOff>316229</xdr:colOff>
      <xdr:row>4</xdr:row>
      <xdr:rowOff>50933</xdr:rowOff>
    </xdr:from>
    <xdr:to>
      <xdr:col>20</xdr:col>
      <xdr:colOff>122480</xdr:colOff>
      <xdr:row>9</xdr:row>
      <xdr:rowOff>72390</xdr:rowOff>
    </xdr:to>
    <xdr:pic>
      <xdr:nvPicPr>
        <xdr:cNvPr id="3" name="Afbeelding 2">
          <a:extLst>
            <a:ext uri="{FF2B5EF4-FFF2-40B4-BE49-F238E27FC236}">
              <a16:creationId xmlns:a16="http://schemas.microsoft.com/office/drawing/2014/main" id="{530EAEAF-BF9C-D029-B765-45CC54A0AA5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60254" y="946283"/>
          <a:ext cx="2242746" cy="878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2474422</xdr:colOff>
      <xdr:row>26</xdr:row>
      <xdr:rowOff>0</xdr:rowOff>
    </xdr:from>
    <xdr:to>
      <xdr:col>2</xdr:col>
      <xdr:colOff>4326773</xdr:colOff>
      <xdr:row>33</xdr:row>
      <xdr:rowOff>136629</xdr:rowOff>
    </xdr:to>
    <xdr:pic>
      <xdr:nvPicPr>
        <xdr:cNvPr id="17" name="Afbeelding 16" descr="Huis te koop: Nieuwe Ebbingestraat 18 A+B 9712 NK Groningen [funda]">
          <a:extLst>
            <a:ext uri="{FF2B5EF4-FFF2-40B4-BE49-F238E27FC236}">
              <a16:creationId xmlns:a16="http://schemas.microsoft.com/office/drawing/2014/main" id="{BDDA5C50-A335-4FBC-875A-D1A3CEB9A3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382"/>
        <a:stretch/>
      </xdr:blipFill>
      <xdr:spPr bwMode="auto">
        <a:xfrm>
          <a:off x="3582786" y="6407727"/>
          <a:ext cx="1863781" cy="1345092"/>
        </a:xfrm>
        <a:prstGeom prst="rect">
          <a:avLst/>
        </a:prstGeom>
        <a:noFill/>
        <a:ln w="9525" cap="flat" cmpd="sng" algn="ctr">
          <a:solidFill>
            <a:srgbClr val="1D1D1D"/>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xtLst>
          <a:ext uri="{53640926-AAD7-44D8-BBD7-CCE9431645EC}">
            <a14:shadowObscured xmlns:a14="http://schemas.microsoft.com/office/drawing/2010/main"/>
          </a:ext>
        </a:extLst>
      </xdr:spPr>
    </xdr:pic>
    <xdr:clientData/>
  </xdr:twoCellAnchor>
  <xdr:twoCellAnchor editAs="oneCell">
    <xdr:from>
      <xdr:col>2</xdr:col>
      <xdr:colOff>0</xdr:colOff>
      <xdr:row>15</xdr:row>
      <xdr:rowOff>0</xdr:rowOff>
    </xdr:from>
    <xdr:to>
      <xdr:col>2</xdr:col>
      <xdr:colOff>1806271</xdr:colOff>
      <xdr:row>21</xdr:row>
      <xdr:rowOff>133703</xdr:rowOff>
    </xdr:to>
    <xdr:pic>
      <xdr:nvPicPr>
        <xdr:cNvPr id="19" name="Afbeelding 18" descr="image">
          <a:extLst>
            <a:ext uri="{FF2B5EF4-FFF2-40B4-BE49-F238E27FC236}">
              <a16:creationId xmlns:a16="http://schemas.microsoft.com/office/drawing/2014/main" id="{28D0D073-406D-4DC6-B5FD-CD5DEC6A78F3}"/>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103" r="3981"/>
        <a:stretch/>
      </xdr:blipFill>
      <xdr:spPr bwMode="auto">
        <a:xfrm>
          <a:off x="1108364" y="5004955"/>
          <a:ext cx="1810081" cy="1168984"/>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29778</xdr:colOff>
      <xdr:row>61</xdr:row>
      <xdr:rowOff>41391</xdr:rowOff>
    </xdr:from>
    <xdr:to>
      <xdr:col>2</xdr:col>
      <xdr:colOff>1847148</xdr:colOff>
      <xdr:row>68</xdr:row>
      <xdr:rowOff>962</xdr:rowOff>
    </xdr:to>
    <xdr:pic>
      <xdr:nvPicPr>
        <xdr:cNvPr id="25" name="Picture 4" descr="Domtoren (Utrecht) - 2022 Alles wat u moet weten VOORDAT je gaat -  Tripadvisor">
          <a:extLst>
            <a:ext uri="{FF2B5EF4-FFF2-40B4-BE49-F238E27FC236}">
              <a16:creationId xmlns:a16="http://schemas.microsoft.com/office/drawing/2014/main" id="{72A871A6-A42E-49AD-A3DE-9BA4AF6A909E}"/>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5146"/>
        <a:stretch/>
      </xdr:blipFill>
      <xdr:spPr bwMode="auto">
        <a:xfrm>
          <a:off x="1138142" y="10181186"/>
          <a:ext cx="1828800" cy="11669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3808</xdr:rowOff>
    </xdr:from>
    <xdr:to>
      <xdr:col>2</xdr:col>
      <xdr:colOff>1828405</xdr:colOff>
      <xdr:row>110</xdr:row>
      <xdr:rowOff>129898</xdr:rowOff>
    </xdr:to>
    <xdr:pic>
      <xdr:nvPicPr>
        <xdr:cNvPr id="27" name="Picture 2">
          <a:extLst>
            <a:ext uri="{FF2B5EF4-FFF2-40B4-BE49-F238E27FC236}">
              <a16:creationId xmlns:a16="http://schemas.microsoft.com/office/drawing/2014/main" id="{CD63A5C5-699A-432E-B350-82350866430E}"/>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5516"/>
        <a:stretch/>
      </xdr:blipFill>
      <xdr:spPr bwMode="auto">
        <a:xfrm>
          <a:off x="1108364" y="16248263"/>
          <a:ext cx="1828405" cy="116899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120560</xdr:colOff>
      <xdr:row>104</xdr:row>
      <xdr:rowOff>0</xdr:rowOff>
    </xdr:from>
    <xdr:to>
      <xdr:col>3</xdr:col>
      <xdr:colOff>1998657</xdr:colOff>
      <xdr:row>110</xdr:row>
      <xdr:rowOff>136452</xdr:rowOff>
    </xdr:to>
    <xdr:pic>
      <xdr:nvPicPr>
        <xdr:cNvPr id="28" name="Picture 10" descr="Stadsparc Sittard :: Het plan">
          <a:extLst>
            <a:ext uri="{FF2B5EF4-FFF2-40B4-BE49-F238E27FC236}">
              <a16:creationId xmlns:a16="http://schemas.microsoft.com/office/drawing/2014/main" id="{517AC6B4-80F7-41F5-B798-69226E42C7E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6304" b="9538"/>
        <a:stretch/>
      </xdr:blipFill>
      <xdr:spPr bwMode="auto">
        <a:xfrm>
          <a:off x="8788310" y="16244455"/>
          <a:ext cx="1885717" cy="117173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5746689</xdr:colOff>
      <xdr:row>104</xdr:row>
      <xdr:rowOff>3809</xdr:rowOff>
    </xdr:from>
    <xdr:to>
      <xdr:col>3</xdr:col>
      <xdr:colOff>39889</xdr:colOff>
      <xdr:row>110</xdr:row>
      <xdr:rowOff>132570</xdr:rowOff>
    </xdr:to>
    <xdr:pic>
      <xdr:nvPicPr>
        <xdr:cNvPr id="29" name="Picture 6" descr="Wormerland kapt aan het Oosteinde 52 bomen | Noordhollandsdagblad">
          <a:extLst>
            <a:ext uri="{FF2B5EF4-FFF2-40B4-BE49-F238E27FC236}">
              <a16:creationId xmlns:a16="http://schemas.microsoft.com/office/drawing/2014/main" id="{964BCC78-FB75-4194-959C-AC24A2D1C7CE}"/>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6604"/>
        <a:stretch/>
      </xdr:blipFill>
      <xdr:spPr bwMode="auto">
        <a:xfrm>
          <a:off x="6855053" y="16248264"/>
          <a:ext cx="1854491" cy="117166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3858934</xdr:colOff>
      <xdr:row>104</xdr:row>
      <xdr:rowOff>0</xdr:rowOff>
    </xdr:from>
    <xdr:to>
      <xdr:col>2</xdr:col>
      <xdr:colOff>5657254</xdr:colOff>
      <xdr:row>110</xdr:row>
      <xdr:rowOff>131445</xdr:rowOff>
    </xdr:to>
    <xdr:pic>
      <xdr:nvPicPr>
        <xdr:cNvPr id="30" name="Picture 2">
          <a:extLst>
            <a:ext uri="{FF2B5EF4-FFF2-40B4-BE49-F238E27FC236}">
              <a16:creationId xmlns:a16="http://schemas.microsoft.com/office/drawing/2014/main" id="{DD6B66B6-C3BB-4A05-BB32-9F690048CF53}"/>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r="7732"/>
        <a:stretch/>
      </xdr:blipFill>
      <xdr:spPr bwMode="auto">
        <a:xfrm>
          <a:off x="4967298" y="16244455"/>
          <a:ext cx="1805940" cy="11743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1907915</xdr:colOff>
      <xdr:row>104</xdr:row>
      <xdr:rowOff>0</xdr:rowOff>
    </xdr:from>
    <xdr:to>
      <xdr:col>2</xdr:col>
      <xdr:colOff>3788150</xdr:colOff>
      <xdr:row>110</xdr:row>
      <xdr:rowOff>129949</xdr:rowOff>
    </xdr:to>
    <xdr:pic>
      <xdr:nvPicPr>
        <xdr:cNvPr id="31" name="Picture 4">
          <a:extLst>
            <a:ext uri="{FF2B5EF4-FFF2-40B4-BE49-F238E27FC236}">
              <a16:creationId xmlns:a16="http://schemas.microsoft.com/office/drawing/2014/main" id="{F95E10A2-2CDB-44FF-903B-4C50BDEEBA24}"/>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4365" b="7131"/>
        <a:stretch/>
      </xdr:blipFill>
      <xdr:spPr bwMode="auto">
        <a:xfrm>
          <a:off x="3016279" y="16244455"/>
          <a:ext cx="1868805" cy="11728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xdr:row>
      <xdr:rowOff>0</xdr:rowOff>
    </xdr:from>
    <xdr:to>
      <xdr:col>9</xdr:col>
      <xdr:colOff>746529</xdr:colOff>
      <xdr:row>2</xdr:row>
      <xdr:rowOff>92652</xdr:rowOff>
    </xdr:to>
    <xdr:pic>
      <xdr:nvPicPr>
        <xdr:cNvPr id="16" name="ArtworkLogo">
          <a:extLst>
            <a:ext uri="{FF2B5EF4-FFF2-40B4-BE49-F238E27FC236}">
              <a16:creationId xmlns:a16="http://schemas.microsoft.com/office/drawing/2014/main" id="{450ED88A-D11A-40F2-81D7-0F783641425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rcRect t="-5" b="79085"/>
        <a:stretch/>
      </xdr:blipFill>
      <xdr:spPr bwMode="auto">
        <a:xfrm>
          <a:off x="11611841" y="173182"/>
          <a:ext cx="5104995" cy="54673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30826</xdr:colOff>
      <xdr:row>25</xdr:row>
      <xdr:rowOff>82507</xdr:rowOff>
    </xdr:from>
    <xdr:to>
      <xdr:col>2</xdr:col>
      <xdr:colOff>2379345</xdr:colOff>
      <xdr:row>33</xdr:row>
      <xdr:rowOff>130971</xdr:rowOff>
    </xdr:to>
    <xdr:pic>
      <xdr:nvPicPr>
        <xdr:cNvPr id="18" name="Afbeelding 17" descr="Pin van Maciej Socha op Shared space">
          <a:extLst>
            <a:ext uri="{FF2B5EF4-FFF2-40B4-BE49-F238E27FC236}">
              <a16:creationId xmlns:a16="http://schemas.microsoft.com/office/drawing/2014/main" id="{1BC12DE7-67C2-D62D-3698-0A9AA7F49CE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39190" y="6403643"/>
          <a:ext cx="2352329" cy="135113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1997305</xdr:colOff>
      <xdr:row>61</xdr:row>
      <xdr:rowOff>44789</xdr:rowOff>
    </xdr:from>
    <xdr:to>
      <xdr:col>2</xdr:col>
      <xdr:colOff>3732068</xdr:colOff>
      <xdr:row>68</xdr:row>
      <xdr:rowOff>19851</xdr:rowOff>
    </xdr:to>
    <xdr:pic>
      <xdr:nvPicPr>
        <xdr:cNvPr id="22" name="Afbeelding 21" descr="Niet meer elke keer naar boven voor een ander kleurtje: Goese tv-toren  krijgt led-verlichting | Bevelanden | pzc.nl">
          <a:extLst>
            <a:ext uri="{FF2B5EF4-FFF2-40B4-BE49-F238E27FC236}">
              <a16:creationId xmlns:a16="http://schemas.microsoft.com/office/drawing/2014/main" id="{2533219D-4CCF-6A34-A9AD-7F78E61A5FED}"/>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105669" y="10106653"/>
          <a:ext cx="1734763" cy="117400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3863857</xdr:colOff>
      <xdr:row>61</xdr:row>
      <xdr:rowOff>34637</xdr:rowOff>
    </xdr:from>
    <xdr:to>
      <xdr:col>2</xdr:col>
      <xdr:colOff>5160940</xdr:colOff>
      <xdr:row>68</xdr:row>
      <xdr:rowOff>16104</xdr:rowOff>
    </xdr:to>
    <xdr:pic>
      <xdr:nvPicPr>
        <xdr:cNvPr id="23" name="Afbeelding 22" descr="Projecten - Ateliereen Architecten Eindhoven">
          <a:extLst>
            <a:ext uri="{FF2B5EF4-FFF2-40B4-BE49-F238E27FC236}">
              <a16:creationId xmlns:a16="http://schemas.microsoft.com/office/drawing/2014/main" id="{6C92F57C-ACDC-EFB5-0B92-87C9DC0CA910}"/>
            </a:ext>
          </a:extLst>
        </xdr:cNvPr>
        <xdr:cNvPicPr>
          <a:picLocks noChangeAspect="1" noChangeArrowheads="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t="8497"/>
        <a:stretch/>
      </xdr:blipFill>
      <xdr:spPr bwMode="auto">
        <a:xfrm>
          <a:off x="4972221" y="10096501"/>
          <a:ext cx="1293273" cy="1197550"/>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17318</xdr:colOff>
      <xdr:row>71</xdr:row>
      <xdr:rowOff>43209</xdr:rowOff>
    </xdr:from>
    <xdr:to>
      <xdr:col>2</xdr:col>
      <xdr:colOff>1542701</xdr:colOff>
      <xdr:row>78</xdr:row>
      <xdr:rowOff>133519</xdr:rowOff>
    </xdr:to>
    <xdr:pic>
      <xdr:nvPicPr>
        <xdr:cNvPr id="32" name="Afbeelding 31" descr="Bewegwijzering Stadshart Amersfoort - Van Beem &amp; Van Haagen">
          <a:extLst>
            <a:ext uri="{FF2B5EF4-FFF2-40B4-BE49-F238E27FC236}">
              <a16:creationId xmlns:a16="http://schemas.microsoft.com/office/drawing/2014/main" id="{13F69C49-133B-03D1-BAC5-6D4F67F06197}"/>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125682" y="11767618"/>
          <a:ext cx="1534908" cy="120265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1675601</xdr:colOff>
      <xdr:row>71</xdr:row>
      <xdr:rowOff>54899</xdr:rowOff>
    </xdr:from>
    <xdr:to>
      <xdr:col>2</xdr:col>
      <xdr:colOff>3488747</xdr:colOff>
      <xdr:row>78</xdr:row>
      <xdr:rowOff>136815</xdr:rowOff>
    </xdr:to>
    <xdr:pic>
      <xdr:nvPicPr>
        <xdr:cNvPr id="33" name="Afbeelding 32" descr="De binnenstad van Steenwijk wordt stapje voor stapje aantrekkelijker,  bijvoorbeeld met deze nieuwe borden | Kop van Overijssel | destentor.nl">
          <a:extLst>
            <a:ext uri="{FF2B5EF4-FFF2-40B4-BE49-F238E27FC236}">
              <a16:creationId xmlns:a16="http://schemas.microsoft.com/office/drawing/2014/main" id="{4DD53734-4841-C58F-8286-C83E16514F61}"/>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2783965" y="11779308"/>
          <a:ext cx="1824576" cy="121140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xdr:row>
      <xdr:rowOff>0</xdr:rowOff>
    </xdr:from>
    <xdr:to>
      <xdr:col>9</xdr:col>
      <xdr:colOff>746529</xdr:colOff>
      <xdr:row>2</xdr:row>
      <xdr:rowOff>92652</xdr:rowOff>
    </xdr:to>
    <xdr:pic>
      <xdr:nvPicPr>
        <xdr:cNvPr id="20" name="ArtworkLogo">
          <a:extLst>
            <a:ext uri="{FF2B5EF4-FFF2-40B4-BE49-F238E27FC236}">
              <a16:creationId xmlns:a16="http://schemas.microsoft.com/office/drawing/2014/main" id="{61FC7D2D-5646-44F3-A9FE-792408740AD1}"/>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rcRect t="-5" b="79085"/>
        <a:stretch/>
      </xdr:blipFill>
      <xdr:spPr bwMode="auto">
        <a:xfrm>
          <a:off x="20149705" y="173182"/>
          <a:ext cx="5104995" cy="54673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1903</xdr:colOff>
      <xdr:row>1</xdr:row>
      <xdr:rowOff>169544</xdr:rowOff>
    </xdr:from>
    <xdr:to>
      <xdr:col>15</xdr:col>
      <xdr:colOff>570651</xdr:colOff>
      <xdr:row>22</xdr:row>
      <xdr:rowOff>17144</xdr:rowOff>
    </xdr:to>
    <xdr:pic>
      <xdr:nvPicPr>
        <xdr:cNvPr id="2" name="Afbeelding 1" descr="Afbeelding met tekst, schermafbeelding, visitekaartje&#10;&#10;Automatisch gegenereerde beschrijving">
          <a:extLst>
            <a:ext uri="{FF2B5EF4-FFF2-40B4-BE49-F238E27FC236}">
              <a16:creationId xmlns:a16="http://schemas.microsoft.com/office/drawing/2014/main" id="{6B0F5C3C-45B6-4400-8008-09B1E29CC00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101"/>
        <a:stretch/>
      </xdr:blipFill>
      <xdr:spPr>
        <a:xfrm>
          <a:off x="1221103" y="340994"/>
          <a:ext cx="8493548" cy="5600700"/>
        </a:xfrm>
        <a:prstGeom prst="rect">
          <a:avLst/>
        </a:prstGeom>
      </xdr:spPr>
    </xdr:pic>
    <xdr:clientData/>
  </xdr:twoCellAnchor>
  <xdr:twoCellAnchor>
    <xdr:from>
      <xdr:col>0</xdr:col>
      <xdr:colOff>407670</xdr:colOff>
      <xdr:row>12</xdr:row>
      <xdr:rowOff>598170</xdr:rowOff>
    </xdr:from>
    <xdr:to>
      <xdr:col>2</xdr:col>
      <xdr:colOff>436245</xdr:colOff>
      <xdr:row>15</xdr:row>
      <xdr:rowOff>169545</xdr:rowOff>
    </xdr:to>
    <xdr:sp macro="" textlink="">
      <xdr:nvSpPr>
        <xdr:cNvPr id="3" name="Parallellogram 2">
          <a:extLst>
            <a:ext uri="{FF2B5EF4-FFF2-40B4-BE49-F238E27FC236}">
              <a16:creationId xmlns:a16="http://schemas.microsoft.com/office/drawing/2014/main" id="{36982FA5-0BA6-42DE-B8D0-FE235C0784C9}"/>
            </a:ext>
          </a:extLst>
        </xdr:cNvPr>
        <xdr:cNvSpPr/>
      </xdr:nvSpPr>
      <xdr:spPr>
        <a:xfrm>
          <a:off x="407670" y="4141470"/>
          <a:ext cx="1247775" cy="752475"/>
        </a:xfrm>
        <a:prstGeom prst="parallelogram">
          <a:avLst>
            <a:gd name="adj" fmla="val 6181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381242</xdr:colOff>
      <xdr:row>1</xdr:row>
      <xdr:rowOff>169630</xdr:rowOff>
    </xdr:from>
    <xdr:to>
      <xdr:col>17</xdr:col>
      <xdr:colOff>327560</xdr:colOff>
      <xdr:row>37</xdr:row>
      <xdr:rowOff>17815</xdr:rowOff>
    </xdr:to>
    <xdr:grpSp>
      <xdr:nvGrpSpPr>
        <xdr:cNvPr id="5" name="Groep 4">
          <a:extLst>
            <a:ext uri="{FF2B5EF4-FFF2-40B4-BE49-F238E27FC236}">
              <a16:creationId xmlns:a16="http://schemas.microsoft.com/office/drawing/2014/main" id="{BB85FAD6-D127-4443-98FE-5D6F3C69400E}"/>
            </a:ext>
          </a:extLst>
        </xdr:cNvPr>
        <xdr:cNvGrpSpPr/>
      </xdr:nvGrpSpPr>
      <xdr:grpSpPr>
        <a:xfrm>
          <a:off x="2491982" y="344890"/>
          <a:ext cx="4564038" cy="5883225"/>
          <a:chOff x="2231225" y="267350"/>
          <a:chExt cx="4178821" cy="6133711"/>
        </a:xfrm>
      </xdr:grpSpPr>
      <xdr:sp macro="" textlink="">
        <xdr:nvSpPr>
          <xdr:cNvPr id="3" name="Rechthoek 2">
            <a:extLst>
              <a:ext uri="{FF2B5EF4-FFF2-40B4-BE49-F238E27FC236}">
                <a16:creationId xmlns:a16="http://schemas.microsoft.com/office/drawing/2014/main" id="{625104BF-7D65-41FE-B9E8-B12E48FC4BBE}"/>
              </a:ext>
            </a:extLst>
          </xdr:cNvPr>
          <xdr:cNvSpPr/>
        </xdr:nvSpPr>
        <xdr:spPr>
          <a:xfrm rot="20040000">
            <a:off x="5830609" y="267350"/>
            <a:ext cx="579437" cy="6062366"/>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sp macro="" textlink="">
        <xdr:nvSpPr>
          <xdr:cNvPr id="22" name="Rechthoek 21">
            <a:extLst>
              <a:ext uri="{FF2B5EF4-FFF2-40B4-BE49-F238E27FC236}">
                <a16:creationId xmlns:a16="http://schemas.microsoft.com/office/drawing/2014/main" id="{5C189943-CAF6-4A7E-AEE8-CA64574AADFE}"/>
              </a:ext>
            </a:extLst>
          </xdr:cNvPr>
          <xdr:cNvSpPr/>
        </xdr:nvSpPr>
        <xdr:spPr>
          <a:xfrm rot="1560000">
            <a:off x="2231225" y="442398"/>
            <a:ext cx="933757" cy="595866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grpSp>
    <xdr:clientData/>
  </xdr:twoCellAnchor>
  <xdr:twoCellAnchor>
    <xdr:from>
      <xdr:col>6</xdr:col>
      <xdr:colOff>23670</xdr:colOff>
      <xdr:row>1</xdr:row>
      <xdr:rowOff>117149</xdr:rowOff>
    </xdr:from>
    <xdr:to>
      <xdr:col>7</xdr:col>
      <xdr:colOff>425582</xdr:colOff>
      <xdr:row>34</xdr:row>
      <xdr:rowOff>141895</xdr:rowOff>
    </xdr:to>
    <xdr:sp macro="" textlink="">
      <xdr:nvSpPr>
        <xdr:cNvPr id="8" name="Rechthoek 7">
          <a:extLst>
            <a:ext uri="{FF2B5EF4-FFF2-40B4-BE49-F238E27FC236}">
              <a16:creationId xmlns:a16="http://schemas.microsoft.com/office/drawing/2014/main" id="{89C87883-DE0E-4DF8-90F1-E4510B9A79A1}"/>
            </a:ext>
          </a:extLst>
        </xdr:cNvPr>
        <xdr:cNvSpPr/>
      </xdr:nvSpPr>
      <xdr:spPr>
        <a:xfrm rot="1560000">
          <a:off x="2824020" y="288599"/>
          <a:ext cx="478112" cy="5654021"/>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xdr:from>
      <xdr:col>15</xdr:col>
      <xdr:colOff>60981</xdr:colOff>
      <xdr:row>1</xdr:row>
      <xdr:rowOff>129439</xdr:rowOff>
    </xdr:from>
    <xdr:to>
      <xdr:col>15</xdr:col>
      <xdr:colOff>327887</xdr:colOff>
      <xdr:row>35</xdr:row>
      <xdr:rowOff>119978</xdr:rowOff>
    </xdr:to>
    <xdr:sp macro="" textlink="">
      <xdr:nvSpPr>
        <xdr:cNvPr id="9" name="Rechthoek 8">
          <a:extLst>
            <a:ext uri="{FF2B5EF4-FFF2-40B4-BE49-F238E27FC236}">
              <a16:creationId xmlns:a16="http://schemas.microsoft.com/office/drawing/2014/main" id="{0FAE7504-5E50-4129-B1A7-F312F1720478}"/>
            </a:ext>
          </a:extLst>
        </xdr:cNvPr>
        <xdr:cNvSpPr/>
      </xdr:nvSpPr>
      <xdr:spPr>
        <a:xfrm rot="20040000">
          <a:off x="6052206" y="300889"/>
          <a:ext cx="266906" cy="556266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ID4096" sz="1100"/>
        </a:p>
      </xdr:txBody>
    </xdr:sp>
    <xdr:clientData/>
  </xdr:twoCellAnchor>
  <xdr:twoCellAnchor editAs="oneCell">
    <xdr:from>
      <xdr:col>0</xdr:col>
      <xdr:colOff>169546</xdr:colOff>
      <xdr:row>2</xdr:row>
      <xdr:rowOff>135255</xdr:rowOff>
    </xdr:from>
    <xdr:to>
      <xdr:col>11</xdr:col>
      <xdr:colOff>990601</xdr:colOff>
      <xdr:row>6</xdr:row>
      <xdr:rowOff>2084</xdr:rowOff>
    </xdr:to>
    <xdr:pic>
      <xdr:nvPicPr>
        <xdr:cNvPr id="10" name="ArtworkLogo">
          <a:extLst>
            <a:ext uri="{FF2B5EF4-FFF2-40B4-BE49-F238E27FC236}">
              <a16:creationId xmlns:a16="http://schemas.microsoft.com/office/drawing/2014/main" id="{AD1F7DE7-0E5E-455C-9C84-E515432E89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5" b="79085"/>
        <a:stretch/>
      </xdr:blipFill>
      <xdr:spPr bwMode="auto">
        <a:xfrm>
          <a:off x="169546" y="535305"/>
          <a:ext cx="5307330" cy="5431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238472</xdr:colOff>
      <xdr:row>6</xdr:row>
      <xdr:rowOff>1751</xdr:rowOff>
    </xdr:from>
    <xdr:to>
      <xdr:col>3</xdr:col>
      <xdr:colOff>123826</xdr:colOff>
      <xdr:row>10</xdr:row>
      <xdr:rowOff>104804</xdr:rowOff>
    </xdr:to>
    <xdr:pic>
      <xdr:nvPicPr>
        <xdr:cNvPr id="11" name="Afbeelding 10">
          <a:extLst>
            <a:ext uri="{FF2B5EF4-FFF2-40B4-BE49-F238E27FC236}">
              <a16:creationId xmlns:a16="http://schemas.microsoft.com/office/drawing/2014/main" id="{7677B72C-0119-45ED-A490-6AAE567B0D4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8472" y="1078076"/>
          <a:ext cx="1999904" cy="769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1228C-F562-4557-96D3-787C761C2008}">
  <sheetPr codeName="Blad6"/>
  <dimension ref="B1:V42"/>
  <sheetViews>
    <sheetView tabSelected="1" topLeftCell="A4" workbookViewId="0">
      <selection activeCell="B4" sqref="B4:P42"/>
    </sheetView>
  </sheetViews>
  <sheetFormatPr defaultColWidth="8.88671875" defaultRowHeight="13.2"/>
  <cols>
    <col min="1" max="1" width="2.88671875" style="38" customWidth="1"/>
    <col min="2" max="16384" width="8.88671875" style="38"/>
  </cols>
  <sheetData>
    <row r="1" spans="2:22" ht="13.8" thickBot="1">
      <c r="B1" s="40"/>
      <c r="C1" s="40"/>
      <c r="D1" s="40"/>
      <c r="E1" s="40"/>
      <c r="F1" s="40"/>
      <c r="G1" s="40"/>
      <c r="H1" s="40"/>
      <c r="I1" s="40"/>
      <c r="J1" s="40"/>
      <c r="K1" s="40"/>
      <c r="L1" s="40"/>
      <c r="M1" s="40"/>
      <c r="N1" s="40"/>
      <c r="O1" s="40"/>
      <c r="P1" s="40"/>
      <c r="Q1" s="40"/>
      <c r="R1" s="40"/>
      <c r="S1" s="40"/>
      <c r="T1" s="40"/>
      <c r="U1" s="40"/>
      <c r="V1" s="40"/>
    </row>
    <row r="2" spans="2:22" s="70" customFormat="1" ht="30" customHeight="1" thickBot="1">
      <c r="B2" s="122" t="s">
        <v>215</v>
      </c>
      <c r="C2" s="123"/>
      <c r="D2" s="123"/>
      <c r="E2" s="123"/>
      <c r="F2" s="123"/>
      <c r="G2" s="123"/>
      <c r="H2" s="123"/>
      <c r="I2" s="123"/>
      <c r="J2" s="123"/>
      <c r="K2" s="123"/>
      <c r="L2" s="123"/>
      <c r="M2" s="123"/>
      <c r="N2" s="123"/>
      <c r="O2" s="123"/>
      <c r="P2" s="124"/>
      <c r="Q2" s="69"/>
      <c r="R2" s="69"/>
      <c r="S2" s="69"/>
      <c r="T2" s="69"/>
      <c r="U2" s="69"/>
      <c r="V2" s="69"/>
    </row>
    <row r="3" spans="2:22" ht="13.8" thickBot="1"/>
    <row r="4" spans="2:22" ht="13.2" customHeight="1">
      <c r="B4" s="125" t="s">
        <v>320</v>
      </c>
      <c r="C4" s="126"/>
      <c r="D4" s="126"/>
      <c r="E4" s="126"/>
      <c r="F4" s="126"/>
      <c r="G4" s="126"/>
      <c r="H4" s="126"/>
      <c r="I4" s="126"/>
      <c r="J4" s="126"/>
      <c r="K4" s="126"/>
      <c r="L4" s="126"/>
      <c r="M4" s="126"/>
      <c r="N4" s="126"/>
      <c r="O4" s="126"/>
      <c r="P4" s="127"/>
    </row>
    <row r="5" spans="2:22">
      <c r="B5" s="128"/>
      <c r="C5" s="129"/>
      <c r="D5" s="129"/>
      <c r="E5" s="129"/>
      <c r="F5" s="129"/>
      <c r="G5" s="129"/>
      <c r="H5" s="129"/>
      <c r="I5" s="129"/>
      <c r="J5" s="129"/>
      <c r="K5" s="129"/>
      <c r="L5" s="129"/>
      <c r="M5" s="129"/>
      <c r="N5" s="129"/>
      <c r="O5" s="129"/>
      <c r="P5" s="130"/>
    </row>
    <row r="6" spans="2:22">
      <c r="B6" s="128"/>
      <c r="C6" s="129"/>
      <c r="D6" s="129"/>
      <c r="E6" s="129"/>
      <c r="F6" s="129"/>
      <c r="G6" s="129"/>
      <c r="H6" s="129"/>
      <c r="I6" s="129"/>
      <c r="J6" s="129"/>
      <c r="K6" s="129"/>
      <c r="L6" s="129"/>
      <c r="M6" s="129"/>
      <c r="N6" s="129"/>
      <c r="O6" s="129"/>
      <c r="P6" s="130"/>
    </row>
    <row r="7" spans="2:22">
      <c r="B7" s="128"/>
      <c r="C7" s="129"/>
      <c r="D7" s="129"/>
      <c r="E7" s="129"/>
      <c r="F7" s="129"/>
      <c r="G7" s="129"/>
      <c r="H7" s="129"/>
      <c r="I7" s="129"/>
      <c r="J7" s="129"/>
      <c r="K7" s="129"/>
      <c r="L7" s="129"/>
      <c r="M7" s="129"/>
      <c r="N7" s="129"/>
      <c r="O7" s="129"/>
      <c r="P7" s="130"/>
      <c r="U7"/>
    </row>
    <row r="8" spans="2:22">
      <c r="B8" s="128"/>
      <c r="C8" s="129"/>
      <c r="D8" s="129"/>
      <c r="E8" s="129"/>
      <c r="F8" s="129"/>
      <c r="G8" s="129"/>
      <c r="H8" s="129"/>
      <c r="I8" s="129"/>
      <c r="J8" s="129"/>
      <c r="K8" s="129"/>
      <c r="L8" s="129"/>
      <c r="M8" s="129"/>
      <c r="N8" s="129"/>
      <c r="O8" s="129"/>
      <c r="P8" s="130"/>
    </row>
    <row r="9" spans="2:22">
      <c r="B9" s="128"/>
      <c r="C9" s="129"/>
      <c r="D9" s="129"/>
      <c r="E9" s="129"/>
      <c r="F9" s="129"/>
      <c r="G9" s="129"/>
      <c r="H9" s="129"/>
      <c r="I9" s="129"/>
      <c r="J9" s="129"/>
      <c r="K9" s="129"/>
      <c r="L9" s="129"/>
      <c r="M9" s="129"/>
      <c r="N9" s="129"/>
      <c r="O9" s="129"/>
      <c r="P9" s="130"/>
    </row>
    <row r="10" spans="2:22">
      <c r="B10" s="128"/>
      <c r="C10" s="129"/>
      <c r="D10" s="129"/>
      <c r="E10" s="129"/>
      <c r="F10" s="129"/>
      <c r="G10" s="129"/>
      <c r="H10" s="129"/>
      <c r="I10" s="129"/>
      <c r="J10" s="129"/>
      <c r="K10" s="129"/>
      <c r="L10" s="129"/>
      <c r="M10" s="129"/>
      <c r="N10" s="129"/>
      <c r="O10" s="129"/>
      <c r="P10" s="130"/>
    </row>
    <row r="11" spans="2:22">
      <c r="B11" s="128"/>
      <c r="C11" s="129"/>
      <c r="D11" s="129"/>
      <c r="E11" s="129"/>
      <c r="F11" s="129"/>
      <c r="G11" s="129"/>
      <c r="H11" s="129"/>
      <c r="I11" s="129"/>
      <c r="J11" s="129"/>
      <c r="K11" s="129"/>
      <c r="L11" s="129"/>
      <c r="M11" s="129"/>
      <c r="N11" s="129"/>
      <c r="O11" s="129"/>
      <c r="P11" s="130"/>
    </row>
    <row r="12" spans="2:22">
      <c r="B12" s="128"/>
      <c r="C12" s="129"/>
      <c r="D12" s="129"/>
      <c r="E12" s="129"/>
      <c r="F12" s="129"/>
      <c r="G12" s="129"/>
      <c r="H12" s="129"/>
      <c r="I12" s="129"/>
      <c r="J12" s="129"/>
      <c r="K12" s="129"/>
      <c r="L12" s="129"/>
      <c r="M12" s="129"/>
      <c r="N12" s="129"/>
      <c r="O12" s="129"/>
      <c r="P12" s="130"/>
    </row>
    <row r="13" spans="2:22">
      <c r="B13" s="128"/>
      <c r="C13" s="129"/>
      <c r="D13" s="129"/>
      <c r="E13" s="129"/>
      <c r="F13" s="129"/>
      <c r="G13" s="129"/>
      <c r="H13" s="129"/>
      <c r="I13" s="129"/>
      <c r="J13" s="129"/>
      <c r="K13" s="129"/>
      <c r="L13" s="129"/>
      <c r="M13" s="129"/>
      <c r="N13" s="129"/>
      <c r="O13" s="129"/>
      <c r="P13" s="130"/>
    </row>
    <row r="14" spans="2:22">
      <c r="B14" s="128"/>
      <c r="C14" s="129"/>
      <c r="D14" s="129"/>
      <c r="E14" s="129"/>
      <c r="F14" s="129"/>
      <c r="G14" s="129"/>
      <c r="H14" s="129"/>
      <c r="I14" s="129"/>
      <c r="J14" s="129"/>
      <c r="K14" s="129"/>
      <c r="L14" s="129"/>
      <c r="M14" s="129"/>
      <c r="N14" s="129"/>
      <c r="O14" s="129"/>
      <c r="P14" s="130"/>
    </row>
    <row r="15" spans="2:22">
      <c r="B15" s="128"/>
      <c r="C15" s="129"/>
      <c r="D15" s="129"/>
      <c r="E15" s="129"/>
      <c r="F15" s="129"/>
      <c r="G15" s="129"/>
      <c r="H15" s="129"/>
      <c r="I15" s="129"/>
      <c r="J15" s="129"/>
      <c r="K15" s="129"/>
      <c r="L15" s="129"/>
      <c r="M15" s="129"/>
      <c r="N15" s="129"/>
      <c r="O15" s="129"/>
      <c r="P15" s="130"/>
    </row>
    <row r="16" spans="2:22">
      <c r="B16" s="128"/>
      <c r="C16" s="129"/>
      <c r="D16" s="129"/>
      <c r="E16" s="129"/>
      <c r="F16" s="129"/>
      <c r="G16" s="129"/>
      <c r="H16" s="129"/>
      <c r="I16" s="129"/>
      <c r="J16" s="129"/>
      <c r="K16" s="129"/>
      <c r="L16" s="129"/>
      <c r="M16" s="129"/>
      <c r="N16" s="129"/>
      <c r="O16" s="129"/>
      <c r="P16" s="130"/>
    </row>
    <row r="17" spans="2:16">
      <c r="B17" s="128"/>
      <c r="C17" s="129"/>
      <c r="D17" s="129"/>
      <c r="E17" s="129"/>
      <c r="F17" s="129"/>
      <c r="G17" s="129"/>
      <c r="H17" s="129"/>
      <c r="I17" s="129"/>
      <c r="J17" s="129"/>
      <c r="K17" s="129"/>
      <c r="L17" s="129"/>
      <c r="M17" s="129"/>
      <c r="N17" s="129"/>
      <c r="O17" s="129"/>
      <c r="P17" s="130"/>
    </row>
    <row r="18" spans="2:16">
      <c r="B18" s="128"/>
      <c r="C18" s="129"/>
      <c r="D18" s="129"/>
      <c r="E18" s="129"/>
      <c r="F18" s="129"/>
      <c r="G18" s="129"/>
      <c r="H18" s="129"/>
      <c r="I18" s="129"/>
      <c r="J18" s="129"/>
      <c r="K18" s="129"/>
      <c r="L18" s="129"/>
      <c r="M18" s="129"/>
      <c r="N18" s="129"/>
      <c r="O18" s="129"/>
      <c r="P18" s="130"/>
    </row>
    <row r="19" spans="2:16">
      <c r="B19" s="128"/>
      <c r="C19" s="129"/>
      <c r="D19" s="129"/>
      <c r="E19" s="129"/>
      <c r="F19" s="129"/>
      <c r="G19" s="129"/>
      <c r="H19" s="129"/>
      <c r="I19" s="129"/>
      <c r="J19" s="129"/>
      <c r="K19" s="129"/>
      <c r="L19" s="129"/>
      <c r="M19" s="129"/>
      <c r="N19" s="129"/>
      <c r="O19" s="129"/>
      <c r="P19" s="130"/>
    </row>
    <row r="20" spans="2:16">
      <c r="B20" s="128"/>
      <c r="C20" s="129"/>
      <c r="D20" s="129"/>
      <c r="E20" s="129"/>
      <c r="F20" s="129"/>
      <c r="G20" s="129"/>
      <c r="H20" s="129"/>
      <c r="I20" s="129"/>
      <c r="J20" s="129"/>
      <c r="K20" s="129"/>
      <c r="L20" s="129"/>
      <c r="M20" s="129"/>
      <c r="N20" s="129"/>
      <c r="O20" s="129"/>
      <c r="P20" s="130"/>
    </row>
    <row r="21" spans="2:16">
      <c r="B21" s="128"/>
      <c r="C21" s="129"/>
      <c r="D21" s="129"/>
      <c r="E21" s="129"/>
      <c r="F21" s="129"/>
      <c r="G21" s="129"/>
      <c r="H21" s="129"/>
      <c r="I21" s="129"/>
      <c r="J21" s="129"/>
      <c r="K21" s="129"/>
      <c r="L21" s="129"/>
      <c r="M21" s="129"/>
      <c r="N21" s="129"/>
      <c r="O21" s="129"/>
      <c r="P21" s="130"/>
    </row>
    <row r="22" spans="2:16">
      <c r="B22" s="128"/>
      <c r="C22" s="129"/>
      <c r="D22" s="129"/>
      <c r="E22" s="129"/>
      <c r="F22" s="129"/>
      <c r="G22" s="129"/>
      <c r="H22" s="129"/>
      <c r="I22" s="129"/>
      <c r="J22" s="129"/>
      <c r="K22" s="129"/>
      <c r="L22" s="129"/>
      <c r="M22" s="129"/>
      <c r="N22" s="129"/>
      <c r="O22" s="129"/>
      <c r="P22" s="130"/>
    </row>
    <row r="23" spans="2:16">
      <c r="B23" s="128"/>
      <c r="C23" s="129"/>
      <c r="D23" s="129"/>
      <c r="E23" s="129"/>
      <c r="F23" s="129"/>
      <c r="G23" s="129"/>
      <c r="H23" s="129"/>
      <c r="I23" s="129"/>
      <c r="J23" s="129"/>
      <c r="K23" s="129"/>
      <c r="L23" s="129"/>
      <c r="M23" s="129"/>
      <c r="N23" s="129"/>
      <c r="O23" s="129"/>
      <c r="P23" s="130"/>
    </row>
    <row r="24" spans="2:16">
      <c r="B24" s="128"/>
      <c r="C24" s="129"/>
      <c r="D24" s="129"/>
      <c r="E24" s="129"/>
      <c r="F24" s="129"/>
      <c r="G24" s="129"/>
      <c r="H24" s="129"/>
      <c r="I24" s="129"/>
      <c r="J24" s="129"/>
      <c r="K24" s="129"/>
      <c r="L24" s="129"/>
      <c r="M24" s="129"/>
      <c r="N24" s="129"/>
      <c r="O24" s="129"/>
      <c r="P24" s="130"/>
    </row>
    <row r="25" spans="2:16">
      <c r="B25" s="128"/>
      <c r="C25" s="129"/>
      <c r="D25" s="129"/>
      <c r="E25" s="129"/>
      <c r="F25" s="129"/>
      <c r="G25" s="129"/>
      <c r="H25" s="129"/>
      <c r="I25" s="129"/>
      <c r="J25" s="129"/>
      <c r="K25" s="129"/>
      <c r="L25" s="129"/>
      <c r="M25" s="129"/>
      <c r="N25" s="129"/>
      <c r="O25" s="129"/>
      <c r="P25" s="130"/>
    </row>
    <row r="26" spans="2:16">
      <c r="B26" s="128"/>
      <c r="C26" s="129"/>
      <c r="D26" s="129"/>
      <c r="E26" s="129"/>
      <c r="F26" s="129"/>
      <c r="G26" s="129"/>
      <c r="H26" s="129"/>
      <c r="I26" s="129"/>
      <c r="J26" s="129"/>
      <c r="K26" s="129"/>
      <c r="L26" s="129"/>
      <c r="M26" s="129"/>
      <c r="N26" s="129"/>
      <c r="O26" s="129"/>
      <c r="P26" s="130"/>
    </row>
    <row r="27" spans="2:16">
      <c r="B27" s="128"/>
      <c r="C27" s="129"/>
      <c r="D27" s="129"/>
      <c r="E27" s="129"/>
      <c r="F27" s="129"/>
      <c r="G27" s="129"/>
      <c r="H27" s="129"/>
      <c r="I27" s="129"/>
      <c r="J27" s="129"/>
      <c r="K27" s="129"/>
      <c r="L27" s="129"/>
      <c r="M27" s="129"/>
      <c r="N27" s="129"/>
      <c r="O27" s="129"/>
      <c r="P27" s="130"/>
    </row>
    <row r="28" spans="2:16">
      <c r="B28" s="128"/>
      <c r="C28" s="129"/>
      <c r="D28" s="129"/>
      <c r="E28" s="129"/>
      <c r="F28" s="129"/>
      <c r="G28" s="129"/>
      <c r="H28" s="129"/>
      <c r="I28" s="129"/>
      <c r="J28" s="129"/>
      <c r="K28" s="129"/>
      <c r="L28" s="129"/>
      <c r="M28" s="129"/>
      <c r="N28" s="129"/>
      <c r="O28" s="129"/>
      <c r="P28" s="130"/>
    </row>
    <row r="29" spans="2:16">
      <c r="B29" s="128"/>
      <c r="C29" s="129"/>
      <c r="D29" s="129"/>
      <c r="E29" s="129"/>
      <c r="F29" s="129"/>
      <c r="G29" s="129"/>
      <c r="H29" s="129"/>
      <c r="I29" s="129"/>
      <c r="J29" s="129"/>
      <c r="K29" s="129"/>
      <c r="L29" s="129"/>
      <c r="M29" s="129"/>
      <c r="N29" s="129"/>
      <c r="O29" s="129"/>
      <c r="P29" s="130"/>
    </row>
    <row r="30" spans="2:16">
      <c r="B30" s="128"/>
      <c r="C30" s="129"/>
      <c r="D30" s="129"/>
      <c r="E30" s="129"/>
      <c r="F30" s="129"/>
      <c r="G30" s="129"/>
      <c r="H30" s="129"/>
      <c r="I30" s="129"/>
      <c r="J30" s="129"/>
      <c r="K30" s="129"/>
      <c r="L30" s="129"/>
      <c r="M30" s="129"/>
      <c r="N30" s="129"/>
      <c r="O30" s="129"/>
      <c r="P30" s="130"/>
    </row>
    <row r="31" spans="2:16">
      <c r="B31" s="128"/>
      <c r="C31" s="129"/>
      <c r="D31" s="129"/>
      <c r="E31" s="129"/>
      <c r="F31" s="129"/>
      <c r="G31" s="129"/>
      <c r="H31" s="129"/>
      <c r="I31" s="129"/>
      <c r="J31" s="129"/>
      <c r="K31" s="129"/>
      <c r="L31" s="129"/>
      <c r="M31" s="129"/>
      <c r="N31" s="129"/>
      <c r="O31" s="129"/>
      <c r="P31" s="130"/>
    </row>
    <row r="32" spans="2:16">
      <c r="B32" s="128"/>
      <c r="C32" s="129"/>
      <c r="D32" s="129"/>
      <c r="E32" s="129"/>
      <c r="F32" s="129"/>
      <c r="G32" s="129"/>
      <c r="H32" s="129"/>
      <c r="I32" s="129"/>
      <c r="J32" s="129"/>
      <c r="K32" s="129"/>
      <c r="L32" s="129"/>
      <c r="M32" s="129"/>
      <c r="N32" s="129"/>
      <c r="O32" s="129"/>
      <c r="P32" s="130"/>
    </row>
    <row r="33" spans="2:16">
      <c r="B33" s="128"/>
      <c r="C33" s="129"/>
      <c r="D33" s="129"/>
      <c r="E33" s="129"/>
      <c r="F33" s="129"/>
      <c r="G33" s="129"/>
      <c r="H33" s="129"/>
      <c r="I33" s="129"/>
      <c r="J33" s="129"/>
      <c r="K33" s="129"/>
      <c r="L33" s="129"/>
      <c r="M33" s="129"/>
      <c r="N33" s="129"/>
      <c r="O33" s="129"/>
      <c r="P33" s="130"/>
    </row>
    <row r="34" spans="2:16">
      <c r="B34" s="128"/>
      <c r="C34" s="129"/>
      <c r="D34" s="129"/>
      <c r="E34" s="129"/>
      <c r="F34" s="129"/>
      <c r="G34" s="129"/>
      <c r="H34" s="129"/>
      <c r="I34" s="129"/>
      <c r="J34" s="129"/>
      <c r="K34" s="129"/>
      <c r="L34" s="129"/>
      <c r="M34" s="129"/>
      <c r="N34" s="129"/>
      <c r="O34" s="129"/>
      <c r="P34" s="130"/>
    </row>
    <row r="35" spans="2:16">
      <c r="B35" s="128"/>
      <c r="C35" s="129"/>
      <c r="D35" s="129"/>
      <c r="E35" s="129"/>
      <c r="F35" s="129"/>
      <c r="G35" s="129"/>
      <c r="H35" s="129"/>
      <c r="I35" s="129"/>
      <c r="J35" s="129"/>
      <c r="K35" s="129"/>
      <c r="L35" s="129"/>
      <c r="M35" s="129"/>
      <c r="N35" s="129"/>
      <c r="O35" s="129"/>
      <c r="P35" s="130"/>
    </row>
    <row r="36" spans="2:16">
      <c r="B36" s="128"/>
      <c r="C36" s="129"/>
      <c r="D36" s="129"/>
      <c r="E36" s="129"/>
      <c r="F36" s="129"/>
      <c r="G36" s="129"/>
      <c r="H36" s="129"/>
      <c r="I36" s="129"/>
      <c r="J36" s="129"/>
      <c r="K36" s="129"/>
      <c r="L36" s="129"/>
      <c r="M36" s="129"/>
      <c r="N36" s="129"/>
      <c r="O36" s="129"/>
      <c r="P36" s="130"/>
    </row>
    <row r="37" spans="2:16">
      <c r="B37" s="128"/>
      <c r="C37" s="129"/>
      <c r="D37" s="129"/>
      <c r="E37" s="129"/>
      <c r="F37" s="129"/>
      <c r="G37" s="129"/>
      <c r="H37" s="129"/>
      <c r="I37" s="129"/>
      <c r="J37" s="129"/>
      <c r="K37" s="129"/>
      <c r="L37" s="129"/>
      <c r="M37" s="129"/>
      <c r="N37" s="129"/>
      <c r="O37" s="129"/>
      <c r="P37" s="130"/>
    </row>
    <row r="38" spans="2:16">
      <c r="B38" s="128"/>
      <c r="C38" s="129"/>
      <c r="D38" s="129"/>
      <c r="E38" s="129"/>
      <c r="F38" s="129"/>
      <c r="G38" s="129"/>
      <c r="H38" s="129"/>
      <c r="I38" s="129"/>
      <c r="J38" s="129"/>
      <c r="K38" s="129"/>
      <c r="L38" s="129"/>
      <c r="M38" s="129"/>
      <c r="N38" s="129"/>
      <c r="O38" s="129"/>
      <c r="P38" s="130"/>
    </row>
    <row r="39" spans="2:16">
      <c r="B39" s="128"/>
      <c r="C39" s="129"/>
      <c r="D39" s="129"/>
      <c r="E39" s="129"/>
      <c r="F39" s="129"/>
      <c r="G39" s="129"/>
      <c r="H39" s="129"/>
      <c r="I39" s="129"/>
      <c r="J39" s="129"/>
      <c r="K39" s="129"/>
      <c r="L39" s="129"/>
      <c r="M39" s="129"/>
      <c r="N39" s="129"/>
      <c r="O39" s="129"/>
      <c r="P39" s="130"/>
    </row>
    <row r="40" spans="2:16">
      <c r="B40" s="128"/>
      <c r="C40" s="129"/>
      <c r="D40" s="129"/>
      <c r="E40" s="129"/>
      <c r="F40" s="129"/>
      <c r="G40" s="129"/>
      <c r="H40" s="129"/>
      <c r="I40" s="129"/>
      <c r="J40" s="129"/>
      <c r="K40" s="129"/>
      <c r="L40" s="129"/>
      <c r="M40" s="129"/>
      <c r="N40" s="129"/>
      <c r="O40" s="129"/>
      <c r="P40" s="130"/>
    </row>
    <row r="41" spans="2:16">
      <c r="B41" s="128"/>
      <c r="C41" s="129"/>
      <c r="D41" s="129"/>
      <c r="E41" s="129"/>
      <c r="F41" s="129"/>
      <c r="G41" s="129"/>
      <c r="H41" s="129"/>
      <c r="I41" s="129"/>
      <c r="J41" s="129"/>
      <c r="K41" s="129"/>
      <c r="L41" s="129"/>
      <c r="M41" s="129"/>
      <c r="N41" s="129"/>
      <c r="O41" s="129"/>
      <c r="P41" s="130"/>
    </row>
    <row r="42" spans="2:16" ht="13.8" thickBot="1">
      <c r="B42" s="131"/>
      <c r="C42" s="132"/>
      <c r="D42" s="132"/>
      <c r="E42" s="132"/>
      <c r="F42" s="132"/>
      <c r="G42" s="132"/>
      <c r="H42" s="132"/>
      <c r="I42" s="132"/>
      <c r="J42" s="132"/>
      <c r="K42" s="132"/>
      <c r="L42" s="132"/>
      <c r="M42" s="132"/>
      <c r="N42" s="132"/>
      <c r="O42" s="132"/>
      <c r="P42" s="133"/>
    </row>
  </sheetData>
  <sheetProtection algorithmName="SHA-512" hashValue="FFbw6v6pUocqlWThJfODBYdkWai/xK5VHl7otajd/t5aZZQxe17K9UGQu2BC6F3DZb5yDyXInEw8PIxqypKyhQ==" saltValue="xW9InRGBLI3svlH2QkBLqA==" spinCount="100000" sheet="1" formatCells="0" formatColumns="0" formatRows="0" insertColumns="0" insertRows="0" insertHyperlinks="0" deleteColumns="0" deleteRows="0" sort="0" autoFilter="0" pivotTables="0"/>
  <mergeCells count="2">
    <mergeCell ref="B2:P2"/>
    <mergeCell ref="B4:P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432A6-9E1B-4A48-AEF9-FCB1AB43C477}">
  <sheetPr codeName="Blad1"/>
  <dimension ref="A1:O308"/>
  <sheetViews>
    <sheetView workbookViewId="0">
      <selection activeCell="C20" sqref="C20"/>
    </sheetView>
  </sheetViews>
  <sheetFormatPr defaultColWidth="9.109375" defaultRowHeight="13.2"/>
  <cols>
    <col min="1" max="1" width="2.6640625" style="38" customWidth="1"/>
    <col min="2" max="2" width="13.44140625" bestFit="1" customWidth="1"/>
    <col min="3" max="3" width="110.33203125" customWidth="1"/>
    <col min="4" max="4" width="44.6640625" bestFit="1" customWidth="1"/>
    <col min="5" max="5" width="2.6640625" style="38" customWidth="1"/>
    <col min="6" max="6" width="7.88671875" style="103" bestFit="1" customWidth="1"/>
    <col min="7" max="7" width="38.6640625" style="103" customWidth="1"/>
    <col min="8" max="8" width="9.6640625" style="103" customWidth="1"/>
    <col min="9" max="9" width="9.109375" style="103" customWidth="1"/>
    <col min="10" max="10" width="16.88671875" style="103" customWidth="1"/>
    <col min="11" max="11" width="9.6640625" style="103" customWidth="1"/>
    <col min="12" max="13" width="9.109375" style="103"/>
    <col min="14" max="14" width="9.88671875" style="103" customWidth="1"/>
    <col min="15" max="16384" width="9.109375" style="103"/>
  </cols>
  <sheetData>
    <row r="1" spans="1:11" s="100" customFormat="1" ht="13.8" thickBot="1">
      <c r="A1" s="38"/>
      <c r="B1" s="38"/>
      <c r="C1" s="38"/>
      <c r="D1" s="38"/>
      <c r="E1" s="38"/>
    </row>
    <row r="2" spans="1:11" s="102" customFormat="1" ht="35.4" customHeight="1" thickBot="1">
      <c r="A2" s="70"/>
      <c r="B2" s="134" t="s">
        <v>0</v>
      </c>
      <c r="C2" s="135"/>
      <c r="D2" s="73" t="s">
        <v>220</v>
      </c>
      <c r="E2" s="70"/>
      <c r="F2" s="101"/>
      <c r="G2" s="101"/>
      <c r="H2" s="101"/>
      <c r="I2" s="101"/>
      <c r="J2" s="101"/>
      <c r="K2" s="101"/>
    </row>
    <row r="3" spans="1:11" s="100" customFormat="1" ht="13.8" thickBot="1">
      <c r="A3" s="40"/>
      <c r="B3" s="40"/>
      <c r="C3" s="40"/>
      <c r="D3" s="40"/>
      <c r="E3" s="40"/>
    </row>
    <row r="4" spans="1:11" s="100" customFormat="1" ht="13.8" thickBot="1">
      <c r="A4" s="40"/>
      <c r="B4" s="68" t="s">
        <v>114</v>
      </c>
      <c r="C4" s="40"/>
      <c r="D4" s="40"/>
      <c r="E4" s="40"/>
    </row>
    <row r="5" spans="1:11" s="100" customFormat="1" ht="13.8" thickBot="1">
      <c r="A5" s="40"/>
      <c r="B5" s="49" t="s">
        <v>2</v>
      </c>
      <c r="C5" s="43" t="s">
        <v>211</v>
      </c>
      <c r="D5" s="55" t="s">
        <v>216</v>
      </c>
      <c r="E5" s="40"/>
    </row>
    <row r="6" spans="1:11" s="100" customFormat="1" ht="13.8" thickBot="1">
      <c r="A6" s="40"/>
      <c r="B6" s="44"/>
      <c r="C6" s="45"/>
      <c r="D6" s="46"/>
      <c r="E6" s="40"/>
    </row>
    <row r="7" spans="1:11" ht="13.8" thickBot="1">
      <c r="A7" s="40"/>
      <c r="B7" s="50" t="s">
        <v>212</v>
      </c>
      <c r="C7" s="45" t="str">
        <f>"Ik wil de beloopbaarheid inzichtelijk maken van een "&amp;D5&amp;" in…"</f>
        <v>Ik wil de beloopbaarheid inzichtelijk maken van een wijk in…</v>
      </c>
      <c r="D7" s="55"/>
      <c r="E7" s="40"/>
      <c r="F7" s="100"/>
      <c r="G7" s="100"/>
      <c r="H7" s="100"/>
      <c r="I7" s="100"/>
      <c r="J7" s="100"/>
      <c r="K7" s="100"/>
    </row>
    <row r="8" spans="1:11" ht="13.8" thickBot="1">
      <c r="A8" s="40"/>
      <c r="B8" s="50"/>
      <c r="C8" s="45"/>
      <c r="D8" s="46"/>
      <c r="E8" s="40"/>
      <c r="F8" s="100"/>
      <c r="G8" s="100"/>
      <c r="H8" s="100"/>
      <c r="I8" s="100"/>
      <c r="J8" s="100"/>
      <c r="K8" s="100"/>
    </row>
    <row r="9" spans="1:11" ht="13.8" thickBot="1">
      <c r="A9" s="40"/>
      <c r="B9" s="51" t="s">
        <v>213</v>
      </c>
      <c r="C9" s="47" t="str">
        <f>"Vul in het antwoordveld de naam van de "&amp;D5&amp;" in…"</f>
        <v>Vul in het antwoordveld de naam van de wijk in…</v>
      </c>
      <c r="D9" s="55"/>
      <c r="E9" s="40"/>
      <c r="F9" s="100"/>
      <c r="G9" s="100"/>
      <c r="H9" s="100"/>
      <c r="I9" s="100"/>
      <c r="J9" s="100"/>
      <c r="K9" s="100"/>
    </row>
    <row r="10" spans="1:11" s="100" customFormat="1" ht="13.8" thickBot="1">
      <c r="A10" s="40"/>
      <c r="B10" s="40"/>
      <c r="C10" s="40"/>
      <c r="D10" s="40"/>
      <c r="E10" s="40"/>
    </row>
    <row r="11" spans="1:11" ht="13.8" thickBot="1">
      <c r="A11" s="40"/>
      <c r="B11" s="67" t="s">
        <v>206</v>
      </c>
      <c r="C11" s="40"/>
      <c r="D11" s="40"/>
      <c r="E11" s="40"/>
      <c r="F11" s="100"/>
      <c r="G11" s="100"/>
      <c r="H11" s="100"/>
      <c r="I11" s="100"/>
      <c r="J11" s="100"/>
      <c r="K11" s="100"/>
    </row>
    <row r="12" spans="1:11" ht="13.8" thickBot="1">
      <c r="A12" s="40"/>
      <c r="B12" s="49" t="s">
        <v>3</v>
      </c>
      <c r="C12" s="43" t="str">
        <f>"In deze "&amp;D5&amp;" lopen mensen over het algemeen…"</f>
        <v>In deze wijk lopen mensen over het algemeen…</v>
      </c>
      <c r="D12" s="55"/>
      <c r="E12" s="40"/>
      <c r="F12" s="100"/>
      <c r="G12" s="100"/>
      <c r="H12" s="100"/>
      <c r="I12" s="100"/>
      <c r="J12" s="100"/>
      <c r="K12" s="100"/>
    </row>
    <row r="13" spans="1:11" ht="13.8" thickBot="1">
      <c r="A13" s="40"/>
      <c r="B13" s="50"/>
      <c r="C13" s="45"/>
      <c r="D13" s="46"/>
      <c r="E13" s="40"/>
      <c r="F13" s="100"/>
      <c r="G13" s="100"/>
      <c r="H13" s="100"/>
      <c r="I13" s="100"/>
      <c r="J13" s="100"/>
      <c r="K13" s="100"/>
    </row>
    <row r="14" spans="1:11" ht="27" thickBot="1">
      <c r="A14" s="40"/>
      <c r="B14" s="50" t="s">
        <v>6</v>
      </c>
      <c r="C14" s="63" t="str">
        <f>"Zijn er in deze "&amp;D5&amp;" geleidelijnen* aanwezig op de volgende plekken: voetgangersoversteekplaatsen, kruispunten, winkelgebieden en bij OV-haltes."</f>
        <v>Zijn er in deze wijk geleidelijnen* aanwezig op de volgende plekken: voetgangersoversteekplaatsen, kruispunten, winkelgebieden en bij OV-haltes.</v>
      </c>
      <c r="D14" s="55"/>
      <c r="E14" s="40"/>
      <c r="F14" s="58" t="s">
        <v>197</v>
      </c>
      <c r="G14" s="61"/>
      <c r="H14" s="61"/>
      <c r="I14" s="62"/>
      <c r="J14" s="100"/>
      <c r="K14" s="100"/>
    </row>
    <row r="15" spans="1:11" ht="4.2" customHeight="1" thickBot="1">
      <c r="A15" s="40"/>
      <c r="B15" s="50"/>
      <c r="C15" s="45"/>
      <c r="D15" s="46"/>
      <c r="E15" s="40"/>
      <c r="F15" s="38"/>
      <c r="G15" s="38"/>
      <c r="H15" s="38"/>
      <c r="I15" s="110"/>
      <c r="J15" s="100"/>
      <c r="K15" s="100"/>
    </row>
    <row r="16" spans="1:11" ht="13.2" customHeight="1">
      <c r="A16" s="40"/>
      <c r="B16" s="50"/>
      <c r="C16" s="45"/>
      <c r="D16" s="46"/>
      <c r="E16" s="40"/>
      <c r="F16" s="125" t="s">
        <v>312</v>
      </c>
      <c r="G16" s="126"/>
      <c r="H16" s="126"/>
      <c r="I16" s="127"/>
      <c r="J16" s="109"/>
      <c r="K16" s="100"/>
    </row>
    <row r="17" spans="1:11" ht="13.2" customHeight="1">
      <c r="A17" s="40"/>
      <c r="B17" s="50"/>
      <c r="C17" s="45"/>
      <c r="D17" s="46"/>
      <c r="E17" s="40"/>
      <c r="F17" s="128"/>
      <c r="G17" s="129"/>
      <c r="H17" s="129"/>
      <c r="I17" s="130"/>
      <c r="J17" s="109"/>
      <c r="K17" s="100"/>
    </row>
    <row r="18" spans="1:11" ht="13.2" customHeight="1">
      <c r="A18" s="40"/>
      <c r="B18" s="50"/>
      <c r="C18" s="45"/>
      <c r="D18" s="46"/>
      <c r="E18" s="40"/>
      <c r="F18" s="128"/>
      <c r="G18" s="129"/>
      <c r="H18" s="129"/>
      <c r="I18" s="130"/>
      <c r="J18" s="109"/>
      <c r="K18" s="100"/>
    </row>
    <row r="19" spans="1:11" ht="13.2" customHeight="1">
      <c r="A19" s="40"/>
      <c r="B19" s="50"/>
      <c r="C19" s="45"/>
      <c r="D19" s="46"/>
      <c r="E19" s="40"/>
      <c r="F19" s="128"/>
      <c r="G19" s="129"/>
      <c r="H19" s="129"/>
      <c r="I19" s="130"/>
      <c r="J19" s="109"/>
      <c r="K19" s="100"/>
    </row>
    <row r="20" spans="1:11" ht="13.2" customHeight="1">
      <c r="A20" s="40"/>
      <c r="B20" s="50"/>
      <c r="C20" s="45"/>
      <c r="D20" s="46"/>
      <c r="E20" s="40"/>
      <c r="F20" s="128"/>
      <c r="G20" s="129"/>
      <c r="H20" s="129"/>
      <c r="I20" s="130"/>
      <c r="J20" s="109"/>
      <c r="K20" s="100"/>
    </row>
    <row r="21" spans="1:11" ht="13.2" customHeight="1">
      <c r="A21" s="40"/>
      <c r="B21" s="50"/>
      <c r="C21" s="45"/>
      <c r="D21" s="46"/>
      <c r="E21" s="40"/>
      <c r="F21" s="128"/>
      <c r="G21" s="129"/>
      <c r="H21" s="129"/>
      <c r="I21" s="130"/>
      <c r="J21" s="109"/>
      <c r="K21" s="100"/>
    </row>
    <row r="22" spans="1:11" ht="13.2" customHeight="1" thickBot="1">
      <c r="A22" s="40"/>
      <c r="B22" s="50"/>
      <c r="C22" s="45"/>
      <c r="D22" s="46"/>
      <c r="E22" s="40"/>
      <c r="F22" s="131"/>
      <c r="G22" s="132"/>
      <c r="H22" s="132"/>
      <c r="I22" s="133"/>
      <c r="J22" s="109"/>
      <c r="K22" s="100"/>
    </row>
    <row r="23" spans="1:11" ht="13.2" customHeight="1">
      <c r="A23" s="40"/>
      <c r="B23" s="50"/>
      <c r="C23" s="52" t="s">
        <v>241</v>
      </c>
      <c r="D23" s="46"/>
      <c r="E23" s="40"/>
      <c r="F23" s="121"/>
      <c r="G23" s="121"/>
      <c r="H23" s="121"/>
      <c r="I23" s="121"/>
      <c r="J23" s="109"/>
      <c r="K23" s="100"/>
    </row>
    <row r="24" spans="1:11" ht="7.2" customHeight="1" thickBot="1">
      <c r="A24" s="40"/>
      <c r="B24" s="50"/>
      <c r="C24" s="45"/>
      <c r="D24" s="46"/>
      <c r="E24" s="40"/>
      <c r="F24" s="107"/>
      <c r="G24" s="107"/>
      <c r="H24" s="107"/>
      <c r="I24" s="107"/>
      <c r="J24" s="100"/>
      <c r="K24" s="100"/>
    </row>
    <row r="25" spans="1:11" ht="13.8" thickBot="1">
      <c r="A25" s="40"/>
      <c r="B25" s="50" t="s">
        <v>7</v>
      </c>
      <c r="C25" s="45" t="str">
        <f>"Is er in de "&amp;D5&amp;" sprake van contrast tussen de voetgangersvoorziening en de rijbaan?"</f>
        <v>Is er in de wijk sprake van contrast tussen de voetgangersvoorziening en de rijbaan?</v>
      </c>
      <c r="D25" s="55"/>
      <c r="E25" s="40"/>
      <c r="F25" s="100"/>
      <c r="G25" s="100"/>
      <c r="H25" s="100"/>
      <c r="I25" s="100"/>
      <c r="J25" s="100"/>
      <c r="K25" s="100"/>
    </row>
    <row r="26" spans="1:11" ht="6.6" customHeight="1">
      <c r="A26" s="40"/>
      <c r="B26" s="50"/>
      <c r="C26" s="45"/>
      <c r="D26" s="46"/>
      <c r="E26" s="40"/>
    </row>
    <row r="27" spans="1:11">
      <c r="A27" s="40"/>
      <c r="B27" s="50"/>
      <c r="C27" s="45"/>
      <c r="D27" s="46"/>
      <c r="E27" s="40"/>
    </row>
    <row r="28" spans="1:11">
      <c r="A28" s="40"/>
      <c r="B28" s="50"/>
      <c r="C28" s="45"/>
      <c r="D28" s="46"/>
      <c r="E28" s="40"/>
    </row>
    <row r="29" spans="1:11">
      <c r="A29" s="40"/>
      <c r="B29" s="50"/>
      <c r="C29" s="45"/>
      <c r="D29" s="46"/>
      <c r="E29" s="40"/>
    </row>
    <row r="30" spans="1:11">
      <c r="A30" s="40"/>
      <c r="B30" s="50"/>
      <c r="C30" s="45"/>
      <c r="D30" s="46"/>
      <c r="E30" s="40"/>
    </row>
    <row r="31" spans="1:11">
      <c r="A31" s="40"/>
      <c r="B31" s="50"/>
      <c r="C31" s="45"/>
      <c r="D31" s="46"/>
      <c r="E31" s="40"/>
    </row>
    <row r="32" spans="1:11">
      <c r="A32" s="40"/>
      <c r="B32" s="50"/>
      <c r="C32" s="45"/>
      <c r="D32" s="46"/>
      <c r="E32" s="40"/>
    </row>
    <row r="33" spans="1:15">
      <c r="A33" s="40"/>
      <c r="B33" s="50"/>
      <c r="C33" s="45"/>
      <c r="D33" s="46"/>
      <c r="E33" s="40"/>
    </row>
    <row r="34" spans="1:15">
      <c r="A34" s="40"/>
      <c r="B34" s="50"/>
      <c r="C34" s="45"/>
      <c r="D34" s="46"/>
      <c r="E34" s="40"/>
    </row>
    <row r="35" spans="1:15">
      <c r="A35" s="40"/>
      <c r="B35" s="50"/>
      <c r="C35" s="52" t="s">
        <v>242</v>
      </c>
      <c r="D35" s="46"/>
      <c r="E35" s="40"/>
    </row>
    <row r="36" spans="1:15" ht="7.2" customHeight="1" thickBot="1">
      <c r="A36" s="40"/>
      <c r="B36" s="50"/>
      <c r="C36" s="45"/>
      <c r="D36" s="46"/>
      <c r="E36" s="40"/>
    </row>
    <row r="37" spans="1:15" ht="27" thickBot="1">
      <c r="A37" s="40"/>
      <c r="B37" s="92" t="s">
        <v>230</v>
      </c>
      <c r="C37" s="63" t="str">
        <f>"Zijn alle hoogteverschillen bij kruispunten of voetgangersoversteekplaatsen in de "&amp;D5&amp;" te overbruggen voor mindervaliden middels met een hellingbaan of een gelijkvloerse oversteek?"</f>
        <v>Zijn alle hoogteverschillen bij kruispunten of voetgangersoversteekplaatsen in de wijk te overbruggen voor mindervaliden middels met een hellingbaan of een gelijkvloerse oversteek?</v>
      </c>
      <c r="D37" s="55"/>
      <c r="E37" s="40"/>
    </row>
    <row r="38" spans="1:15" ht="13.8" thickBot="1">
      <c r="A38" s="40"/>
      <c r="B38" s="92"/>
      <c r="C38" s="63"/>
      <c r="D38" s="66"/>
      <c r="E38" s="40"/>
    </row>
    <row r="39" spans="1:15" ht="13.8" thickBot="1">
      <c r="A39" s="40"/>
      <c r="B39" s="50" t="s">
        <v>87</v>
      </c>
      <c r="C39" s="45" t="str">
        <f>"Wat is de gemiddelde omloopfactor** in de "&amp;D5&amp;"…"</f>
        <v>Wat is de gemiddelde omloopfactor** in de wijk…</v>
      </c>
      <c r="D39" s="55"/>
      <c r="E39" s="40"/>
      <c r="F39" s="58" t="s">
        <v>294</v>
      </c>
      <c r="G39" s="59"/>
      <c r="H39" s="59"/>
      <c r="I39" s="59"/>
      <c r="J39" s="59"/>
      <c r="K39" s="59"/>
      <c r="L39" s="59"/>
      <c r="M39" s="59"/>
      <c r="N39" s="60"/>
    </row>
    <row r="40" spans="1:15" ht="13.8" thickBot="1">
      <c r="A40" s="40"/>
      <c r="B40" s="50"/>
      <c r="C40" s="45"/>
      <c r="D40" s="46"/>
      <c r="E40" s="40"/>
      <c r="F40" s="106"/>
      <c r="G40" s="106"/>
      <c r="H40" s="106"/>
      <c r="I40" s="106"/>
      <c r="J40" s="106"/>
      <c r="K40" s="106"/>
      <c r="L40" s="106"/>
      <c r="M40" s="106"/>
      <c r="N40" s="106"/>
    </row>
    <row r="41" spans="1:15" ht="13.95" customHeight="1" thickBot="1">
      <c r="A41" s="40"/>
      <c r="B41" s="50" t="s">
        <v>88</v>
      </c>
      <c r="C41" s="45" t="str">
        <f>"Wat is de gemiddelde omloopfactor** vanuit het midden van de "&amp;D5&amp;" naar andere wijken…"</f>
        <v>Wat is de gemiddelde omloopfactor** vanuit het midden van de wijk naar andere wijken…</v>
      </c>
      <c r="D41" s="55"/>
      <c r="E41" s="40"/>
      <c r="F41" s="138" t="s">
        <v>257</v>
      </c>
      <c r="G41" s="139"/>
      <c r="H41" s="139"/>
      <c r="I41" s="139"/>
      <c r="J41" s="139"/>
      <c r="K41" s="139"/>
      <c r="L41" s="139"/>
      <c r="M41" s="139"/>
      <c r="N41" s="140"/>
      <c r="O41" s="105"/>
    </row>
    <row r="42" spans="1:15" ht="13.8" thickBot="1">
      <c r="A42" s="40"/>
      <c r="B42" s="50"/>
      <c r="C42" s="45"/>
      <c r="D42" s="46"/>
      <c r="E42" s="40"/>
      <c r="F42" s="141"/>
      <c r="G42" s="142"/>
      <c r="H42" s="142"/>
      <c r="I42" s="142"/>
      <c r="J42" s="142"/>
      <c r="K42" s="142"/>
      <c r="L42" s="142"/>
      <c r="M42" s="142"/>
      <c r="N42" s="143"/>
      <c r="O42" s="105"/>
    </row>
    <row r="43" spans="1:15" ht="13.8" thickBot="1">
      <c r="A43" s="40"/>
      <c r="B43" s="50" t="s">
        <v>191</v>
      </c>
      <c r="C43" s="45" t="str">
        <f>"Vanuit een centraal punt (bijv. een woning of verzorgingstehuis) in deze "&amp;D5&amp;" is een basisschool…"</f>
        <v>Vanuit een centraal punt (bijv. een woning of verzorgingstehuis) in deze wijk is een basisschool…</v>
      </c>
      <c r="D43" s="55"/>
      <c r="E43" s="40"/>
      <c r="F43" s="44"/>
      <c r="G43" s="45"/>
      <c r="H43" s="45"/>
      <c r="I43" s="45"/>
      <c r="J43" s="45"/>
      <c r="K43" s="45"/>
      <c r="L43" s="45"/>
      <c r="M43" s="45"/>
      <c r="N43" s="46"/>
      <c r="O43" s="105"/>
    </row>
    <row r="44" spans="1:15" ht="13.8" thickBot="1">
      <c r="A44" s="40"/>
      <c r="B44" s="50"/>
      <c r="C44" s="45"/>
      <c r="D44" s="66"/>
      <c r="E44" s="40"/>
      <c r="F44" s="108" t="s">
        <v>256</v>
      </c>
      <c r="G44" s="144" t="str">
        <f>"Open Google Maps en selecteer een route van één hoek van de "&amp;D5&amp;" naar een andere hoek van de "&amp;D5&amp;". Noteer het aantal meters."</f>
        <v>Open Google Maps en selecteer een route van één hoek van de wijk naar een andere hoek van de wijk. Noteer het aantal meters.</v>
      </c>
      <c r="H44" s="144"/>
      <c r="I44" s="144"/>
      <c r="J44" s="144"/>
      <c r="K44" s="144"/>
      <c r="L44" s="144"/>
      <c r="M44" s="144"/>
      <c r="N44" s="145"/>
      <c r="O44" s="105"/>
    </row>
    <row r="45" spans="1:15" ht="13.8" thickBot="1">
      <c r="A45" s="40"/>
      <c r="B45" s="50" t="s">
        <v>192</v>
      </c>
      <c r="C45" s="45" t="str">
        <f>"Vanuit een centraal punt in deze "&amp;D5&amp;" is gezondsheidszorg (huisarts en/of apotheek)…"</f>
        <v>Vanuit een centraal punt in deze wijk is gezondsheidszorg (huisarts en/of apotheek)…</v>
      </c>
      <c r="D45" s="55"/>
      <c r="E45" s="40"/>
      <c r="F45" s="108" t="s">
        <v>258</v>
      </c>
      <c r="G45" s="129" t="s">
        <v>260</v>
      </c>
      <c r="H45" s="129"/>
      <c r="I45" s="129"/>
      <c r="J45" s="129"/>
      <c r="K45" s="129"/>
      <c r="L45" s="129"/>
      <c r="M45" s="129"/>
      <c r="N45" s="130"/>
      <c r="O45" s="105"/>
    </row>
    <row r="46" spans="1:15" ht="13.8" thickBot="1">
      <c r="A46" s="40"/>
      <c r="B46" s="50"/>
      <c r="C46" s="45"/>
      <c r="D46" s="66"/>
      <c r="E46" s="40"/>
      <c r="F46" s="108" t="s">
        <v>259</v>
      </c>
      <c r="G46" s="129" t="str">
        <f>"Vul het aantal meters hieronder in en bereken de omloopfactor. Herhaal dit voor alle hoeken van de "&amp;D5&amp;" en neem de gemiddelde omloopfactor."</f>
        <v>Vul het aantal meters hieronder in en bereken de omloopfactor. Herhaal dit voor alle hoeken van de wijk en neem de gemiddelde omloopfactor.</v>
      </c>
      <c r="H46" s="129"/>
      <c r="I46" s="129"/>
      <c r="J46" s="129"/>
      <c r="K46" s="129"/>
      <c r="L46" s="129"/>
      <c r="M46" s="129"/>
      <c r="N46" s="130"/>
      <c r="O46" s="105"/>
    </row>
    <row r="47" spans="1:15" ht="13.8" thickBot="1">
      <c r="A47" s="40"/>
      <c r="B47" s="50" t="s">
        <v>193</v>
      </c>
      <c r="C47" s="45" t="str">
        <f>"Vanuit een centraal punt in deze "&amp;D5&amp;" is een supermarkt…"</f>
        <v>Vanuit een centraal punt in deze wijk is een supermarkt…</v>
      </c>
      <c r="D47" s="55"/>
      <c r="E47" s="40"/>
      <c r="F47" s="44"/>
      <c r="G47" s="129"/>
      <c r="H47" s="129"/>
      <c r="I47" s="129"/>
      <c r="J47" s="129"/>
      <c r="K47" s="129"/>
      <c r="L47" s="129"/>
      <c r="M47" s="129"/>
      <c r="N47" s="130"/>
      <c r="O47" s="105"/>
    </row>
    <row r="48" spans="1:15" ht="13.8" thickBot="1">
      <c r="A48" s="40"/>
      <c r="B48" s="50"/>
      <c r="C48" s="45"/>
      <c r="D48" s="66"/>
      <c r="E48" s="40"/>
      <c r="F48" s="146" t="s">
        <v>173</v>
      </c>
      <c r="G48" s="147"/>
      <c r="H48" s="94"/>
      <c r="I48" s="93" t="s">
        <v>171</v>
      </c>
      <c r="J48" s="45"/>
      <c r="K48" s="45"/>
      <c r="L48" s="45"/>
      <c r="M48" s="45"/>
      <c r="N48" s="46"/>
      <c r="O48" s="105"/>
    </row>
    <row r="49" spans="1:15" ht="13.8" thickBot="1">
      <c r="A49" s="40"/>
      <c r="B49" s="50" t="s">
        <v>231</v>
      </c>
      <c r="C49" s="45" t="str">
        <f>"Vanuit een centraal punt in deze "&amp;D5&amp;" zijn één of meer publieke gebouwen (buurthuis, bibliotheek etc.)…"</f>
        <v>Vanuit een centraal punt in deze wijk zijn één of meer publieke gebouwen (buurthuis, bibliotheek etc.)…</v>
      </c>
      <c r="D49" s="55"/>
      <c r="E49" s="40"/>
      <c r="F49" s="146" t="s">
        <v>174</v>
      </c>
      <c r="G49" s="147"/>
      <c r="H49" s="56"/>
      <c r="I49" s="93" t="s">
        <v>171</v>
      </c>
      <c r="J49" s="45"/>
      <c r="K49" s="45"/>
      <c r="L49" s="45"/>
      <c r="M49" s="45"/>
      <c r="N49" s="46"/>
      <c r="O49" s="105"/>
    </row>
    <row r="50" spans="1:15" ht="13.8" thickBot="1">
      <c r="A50" s="40"/>
      <c r="B50" s="50"/>
      <c r="C50" s="45"/>
      <c r="D50" s="66"/>
      <c r="E50" s="40"/>
      <c r="F50" s="44"/>
      <c r="G50" s="45"/>
      <c r="H50" s="45"/>
      <c r="I50" s="45"/>
      <c r="J50" s="45"/>
      <c r="K50" s="45"/>
      <c r="L50" s="45"/>
      <c r="M50" s="45"/>
      <c r="N50" s="46"/>
      <c r="O50" s="105"/>
    </row>
    <row r="51" spans="1:15" ht="13.8" thickBot="1">
      <c r="A51" s="40"/>
      <c r="B51" s="51" t="s">
        <v>232</v>
      </c>
      <c r="C51" s="47" t="str">
        <f>"Vanuit een centraal punt in deze "&amp;D5&amp;" zijn één of meer recreatieve bestemmingen (restaurant, theater etc.)…"</f>
        <v>Vanuit een centraal punt in deze wijk zijn één of meer recreatieve bestemmingen (restaurant, theater etc.)…</v>
      </c>
      <c r="D51" s="55"/>
      <c r="E51" s="40"/>
      <c r="F51" s="64"/>
      <c r="G51" s="104" t="s">
        <v>172</v>
      </c>
      <c r="H51" s="54" t="str">
        <f>IFERROR(IF(H48/H49&lt;=1.2,"1,2 of lager",IF(H48/H49&lt;=1.4,"tussen de 1,2 en 1,4",IF(H48/H49&lt;=1.6,"tussen de 1,4 en 1,6",IF(H48/H49&lt;2,"tussen de 1,6 en 2,0","2,0 of hoger")))),"")</f>
        <v/>
      </c>
      <c r="I51" s="47"/>
      <c r="J51" s="47"/>
      <c r="K51" s="47"/>
      <c r="L51" s="47"/>
      <c r="M51" s="47"/>
      <c r="N51" s="48"/>
      <c r="O51" s="105"/>
    </row>
    <row r="52" spans="1:15" s="100" customFormat="1" ht="13.8" thickBot="1">
      <c r="A52" s="40"/>
      <c r="B52" s="40"/>
      <c r="C52" s="40"/>
      <c r="D52" s="40"/>
      <c r="E52" s="40"/>
      <c r="F52" s="107"/>
      <c r="G52" s="107"/>
      <c r="H52" s="107"/>
      <c r="I52" s="107"/>
      <c r="J52" s="107"/>
      <c r="K52" s="107"/>
      <c r="L52" s="107"/>
      <c r="M52" s="107"/>
      <c r="N52" s="107"/>
    </row>
    <row r="53" spans="1:15" ht="13.8" thickBot="1">
      <c r="A53" s="40"/>
      <c r="B53" s="68" t="s">
        <v>207</v>
      </c>
      <c r="C53" s="40"/>
      <c r="D53" s="40"/>
      <c r="E53" s="40"/>
    </row>
    <row r="54" spans="1:15" ht="13.8" thickBot="1">
      <c r="A54" s="40"/>
      <c r="B54" s="49" t="s">
        <v>9</v>
      </c>
      <c r="C54" s="43" t="str">
        <f>"In deze "&amp;D5&amp;" zijn de voetpaden* over het algemeen…"</f>
        <v>In deze wijk zijn de voetpaden* over het algemeen…</v>
      </c>
      <c r="D54" s="55"/>
      <c r="E54" s="40"/>
      <c r="F54" s="58" t="s">
        <v>221</v>
      </c>
      <c r="G54" s="59"/>
      <c r="H54" s="59"/>
      <c r="I54" s="60"/>
    </row>
    <row r="55" spans="1:15" ht="13.8" thickBot="1">
      <c r="A55" s="40"/>
      <c r="B55" s="50"/>
      <c r="C55" s="45"/>
      <c r="D55" s="46"/>
      <c r="E55" s="40"/>
      <c r="F55" s="38"/>
      <c r="G55" s="38"/>
      <c r="H55" s="38"/>
      <c r="I55" s="106"/>
    </row>
    <row r="56" spans="1:15" ht="13.5" customHeight="1" thickBot="1">
      <c r="A56" s="40"/>
      <c r="B56" s="50" t="s">
        <v>10</v>
      </c>
      <c r="C56" s="45" t="str">
        <f>"In deze "&amp;D5&amp;" lopen mensen over het algemeen op…"</f>
        <v>In deze wijk lopen mensen over het algemeen op…</v>
      </c>
      <c r="D56" s="55"/>
      <c r="E56" s="40"/>
      <c r="F56" s="125" t="s">
        <v>222</v>
      </c>
      <c r="G56" s="126"/>
      <c r="H56" s="126"/>
      <c r="I56" s="127"/>
      <c r="J56" s="105"/>
    </row>
    <row r="57" spans="1:15" ht="13.8" thickBot="1">
      <c r="A57" s="40"/>
      <c r="B57" s="50"/>
      <c r="C57" s="45"/>
      <c r="D57" s="46"/>
      <c r="E57" s="40"/>
      <c r="F57" s="131"/>
      <c r="G57" s="132"/>
      <c r="H57" s="132"/>
      <c r="I57" s="133"/>
      <c r="J57" s="105"/>
    </row>
    <row r="58" spans="1:15" ht="13.8" thickBot="1">
      <c r="A58" s="40"/>
      <c r="B58" s="50" t="s">
        <v>46</v>
      </c>
      <c r="C58" s="45" t="str">
        <f>"Zijn er straatnaambordjes aanwezig in deze "&amp;D5&amp;"?"</f>
        <v>Zijn er straatnaambordjes aanwezig in deze wijk?</v>
      </c>
      <c r="D58" s="55"/>
      <c r="E58" s="40"/>
      <c r="F58" s="38"/>
      <c r="G58" s="38"/>
      <c r="H58" s="38"/>
      <c r="I58" s="111"/>
    </row>
    <row r="59" spans="1:15" ht="13.8" thickBot="1">
      <c r="A59" s="40"/>
      <c r="B59" s="50"/>
      <c r="C59" s="45"/>
      <c r="D59" s="66"/>
      <c r="E59" s="40"/>
      <c r="F59" s="38"/>
      <c r="G59" s="38"/>
      <c r="H59" s="38"/>
    </row>
    <row r="60" spans="1:15" ht="13.8" thickBot="1">
      <c r="A60" s="40"/>
      <c r="B60" s="50" t="s">
        <v>47</v>
      </c>
      <c r="C60" s="45" t="str">
        <f>"Zijn er herkenningspunten** in de "&amp;D5&amp;" aanwezig?"</f>
        <v>Zijn er herkenningspunten** in de wijk aanwezig?</v>
      </c>
      <c r="D60" s="55"/>
      <c r="E60" s="40"/>
      <c r="F60" s="58" t="s">
        <v>295</v>
      </c>
      <c r="G60" s="59"/>
      <c r="H60" s="59"/>
      <c r="I60" s="60"/>
    </row>
    <row r="61" spans="1:15" ht="7.95" customHeight="1" thickBot="1">
      <c r="A61" s="40"/>
      <c r="B61" s="50"/>
      <c r="C61" s="45"/>
      <c r="D61" s="66"/>
      <c r="E61" s="40"/>
      <c r="F61" s="38"/>
      <c r="G61" s="38"/>
      <c r="H61" s="38"/>
      <c r="I61" s="106"/>
    </row>
    <row r="62" spans="1:15" ht="13.2" customHeight="1">
      <c r="A62" s="40"/>
      <c r="B62" s="50"/>
      <c r="C62" s="45"/>
      <c r="D62" s="66"/>
      <c r="E62" s="40"/>
      <c r="F62" s="125" t="s">
        <v>218</v>
      </c>
      <c r="G62" s="126"/>
      <c r="H62" s="126"/>
      <c r="I62" s="127"/>
      <c r="J62" s="105"/>
    </row>
    <row r="63" spans="1:15" ht="13.8" thickBot="1">
      <c r="A63" s="40"/>
      <c r="B63" s="50"/>
      <c r="C63" s="45"/>
      <c r="D63" s="66"/>
      <c r="E63" s="40"/>
      <c r="F63" s="131"/>
      <c r="G63" s="132"/>
      <c r="H63" s="132"/>
      <c r="I63" s="133"/>
      <c r="J63" s="105"/>
    </row>
    <row r="64" spans="1:15">
      <c r="A64" s="40"/>
      <c r="B64" s="50"/>
      <c r="C64" s="45"/>
      <c r="D64" s="66"/>
      <c r="E64" s="40"/>
      <c r="F64" s="111"/>
      <c r="G64" s="111"/>
      <c r="H64" s="111"/>
      <c r="I64" s="111"/>
    </row>
    <row r="65" spans="1:5">
      <c r="A65" s="40"/>
      <c r="B65" s="50"/>
      <c r="C65" s="45"/>
      <c r="D65" s="66"/>
      <c r="E65" s="40"/>
    </row>
    <row r="66" spans="1:5">
      <c r="A66" s="40"/>
      <c r="B66" s="50"/>
      <c r="C66" s="45"/>
      <c r="D66" s="66"/>
      <c r="E66" s="40"/>
    </row>
    <row r="67" spans="1:5">
      <c r="A67" s="40"/>
      <c r="B67" s="50"/>
      <c r="C67" s="45"/>
      <c r="D67" s="66"/>
      <c r="E67" s="40"/>
    </row>
    <row r="68" spans="1:5">
      <c r="A68" s="40"/>
      <c r="B68" s="50"/>
      <c r="C68" s="45"/>
      <c r="D68" s="66"/>
      <c r="E68" s="40"/>
    </row>
    <row r="69" spans="1:5">
      <c r="A69" s="40"/>
      <c r="B69" s="50"/>
      <c r="C69" s="52" t="s">
        <v>243</v>
      </c>
      <c r="D69" s="66"/>
      <c r="E69" s="40"/>
    </row>
    <row r="70" spans="1:5" ht="8.4" customHeight="1" thickBot="1">
      <c r="A70" s="40"/>
      <c r="B70" s="50"/>
      <c r="C70" s="45"/>
      <c r="D70" s="66"/>
      <c r="E70" s="40"/>
    </row>
    <row r="71" spans="1:5" ht="13.8" thickBot="1">
      <c r="A71" s="40"/>
      <c r="B71" s="50" t="s">
        <v>74</v>
      </c>
      <c r="C71" s="45" t="str">
        <f>"Is er bewegwijzering aanwezig in deze "&amp;D5&amp;"?"</f>
        <v>Is er bewegwijzering aanwezig in deze wijk?</v>
      </c>
      <c r="D71" s="55"/>
      <c r="E71" s="40"/>
    </row>
    <row r="72" spans="1:5" s="100" customFormat="1" ht="6.6" customHeight="1">
      <c r="A72" s="40"/>
      <c r="B72" s="44"/>
      <c r="C72" s="45"/>
      <c r="D72" s="46"/>
      <c r="E72" s="40"/>
    </row>
    <row r="73" spans="1:5" s="100" customFormat="1">
      <c r="A73" s="40"/>
      <c r="B73" s="44"/>
      <c r="C73" s="45"/>
      <c r="D73" s="46"/>
      <c r="E73" s="40"/>
    </row>
    <row r="74" spans="1:5" s="100" customFormat="1">
      <c r="A74" s="40"/>
      <c r="B74" s="44"/>
      <c r="C74" s="45"/>
      <c r="D74" s="46"/>
      <c r="E74" s="40"/>
    </row>
    <row r="75" spans="1:5" s="100" customFormat="1">
      <c r="A75" s="40"/>
      <c r="B75" s="44"/>
      <c r="C75" s="45"/>
      <c r="D75" s="46"/>
      <c r="E75" s="40"/>
    </row>
    <row r="76" spans="1:5" s="100" customFormat="1">
      <c r="A76" s="40"/>
      <c r="B76" s="44"/>
      <c r="C76" s="45"/>
      <c r="D76" s="46"/>
      <c r="E76" s="40"/>
    </row>
    <row r="77" spans="1:5" s="100" customFormat="1">
      <c r="A77" s="40"/>
      <c r="B77" s="44"/>
      <c r="C77" s="45"/>
      <c r="D77" s="46"/>
      <c r="E77" s="40"/>
    </row>
    <row r="78" spans="1:5" s="100" customFormat="1">
      <c r="A78" s="40"/>
      <c r="B78" s="44"/>
      <c r="C78" s="45"/>
      <c r="D78" s="46"/>
      <c r="E78" s="40"/>
    </row>
    <row r="79" spans="1:5" s="100" customFormat="1">
      <c r="A79" s="40"/>
      <c r="B79" s="44"/>
      <c r="C79" s="45"/>
      <c r="D79" s="46"/>
      <c r="E79" s="40"/>
    </row>
    <row r="80" spans="1:5" s="100" customFormat="1" ht="13.8" thickBot="1">
      <c r="A80" s="40"/>
      <c r="B80" s="64"/>
      <c r="C80" s="53" t="s">
        <v>244</v>
      </c>
      <c r="D80" s="48"/>
      <c r="E80" s="40"/>
    </row>
    <row r="81" spans="1:10" s="100" customFormat="1" ht="13.8" thickBot="1">
      <c r="A81" s="40"/>
      <c r="B81" s="40"/>
      <c r="C81" s="40"/>
      <c r="D81" s="40"/>
      <c r="E81" s="40"/>
    </row>
    <row r="82" spans="1:10" ht="13.8" thickBot="1">
      <c r="A82" s="40"/>
      <c r="B82" s="67" t="s">
        <v>208</v>
      </c>
      <c r="C82" s="40"/>
      <c r="D82" s="40"/>
      <c r="E82" s="40"/>
    </row>
    <row r="83" spans="1:10" ht="13.8" thickBot="1">
      <c r="A83" s="40"/>
      <c r="B83" s="49" t="s">
        <v>13</v>
      </c>
      <c r="C83" s="43" t="str">
        <f>"In deze "&amp;D5&amp;" is het type oversteek voornamelijk…"</f>
        <v>In deze wijk is het type oversteek voornamelijk…</v>
      </c>
      <c r="D83" s="55"/>
      <c r="E83" s="40"/>
    </row>
    <row r="84" spans="1:10" ht="13.8" thickBot="1">
      <c r="A84" s="40"/>
      <c r="B84" s="50"/>
      <c r="C84" s="65"/>
      <c r="D84" s="66"/>
      <c r="E84" s="40"/>
    </row>
    <row r="85" spans="1:10" ht="13.8" thickBot="1">
      <c r="A85" s="40"/>
      <c r="B85" s="50" t="s">
        <v>53</v>
      </c>
      <c r="C85" s="45" t="str">
        <f>"De maximum snelheid in de "&amp;D5&amp;" is…"</f>
        <v>De maximum snelheid in de wijk is…</v>
      </c>
      <c r="D85" s="55"/>
      <c r="E85" s="40"/>
    </row>
    <row r="86" spans="1:10" ht="13.8" thickBot="1">
      <c r="A86" s="40"/>
      <c r="B86" s="50"/>
      <c r="C86" s="45"/>
      <c r="D86" s="46"/>
      <c r="E86" s="40"/>
    </row>
    <row r="87" spans="1:10" ht="13.8" hidden="1" thickBot="1">
      <c r="A87" s="40"/>
      <c r="B87" s="50" t="s">
        <v>15</v>
      </c>
      <c r="C87" s="45" t="s">
        <v>205</v>
      </c>
      <c r="D87" s="55">
        <f>D12</f>
        <v>0</v>
      </c>
      <c r="E87" s="40"/>
    </row>
    <row r="88" spans="1:10" ht="13.8" hidden="1" thickBot="1">
      <c r="A88" s="40"/>
      <c r="B88" s="50"/>
      <c r="C88" s="45"/>
      <c r="D88" s="46"/>
      <c r="E88" s="40"/>
    </row>
    <row r="89" spans="1:10" ht="13.8" thickBot="1">
      <c r="A89" s="40"/>
      <c r="B89" s="51" t="s">
        <v>54</v>
      </c>
      <c r="C89" s="47" t="str">
        <f>IF(D5=Werkblad!I4,"Beoordeel een aantal straten in de wijk en beoordeel de sociale veiligheid in de wijk, deze is…","Beoordeel de sociale veiligheid in de straat, deze is...")</f>
        <v>Beoordeel een aantal straten in de wijk en beoordeel de sociale veiligheid in de wijk, deze is…</v>
      </c>
      <c r="D89" s="55" t="s">
        <v>57</v>
      </c>
      <c r="E89" s="40"/>
    </row>
    <row r="90" spans="1:10" s="100" customFormat="1" ht="13.8" thickBot="1">
      <c r="A90" s="40"/>
      <c r="B90" s="40"/>
      <c r="C90" s="40"/>
      <c r="D90" s="40"/>
      <c r="E90" s="40"/>
    </row>
    <row r="91" spans="1:10" ht="13.8" thickBot="1">
      <c r="A91" s="40"/>
      <c r="B91" s="67" t="s">
        <v>209</v>
      </c>
      <c r="C91" s="40"/>
      <c r="D91" s="40"/>
      <c r="E91" s="40"/>
    </row>
    <row r="92" spans="1:10" ht="13.8" thickBot="1">
      <c r="A92" s="40"/>
      <c r="B92" s="49" t="s">
        <v>16</v>
      </c>
      <c r="C92" s="43" t="str">
        <f>"In deze "&amp;D5&amp;" is de vrije doorloopbreedte* op het voetpad over het algemeen…"</f>
        <v>In deze wijk is de vrije doorloopbreedte* op het voetpad over het algemeen…</v>
      </c>
      <c r="D92" s="55"/>
      <c r="E92" s="40"/>
      <c r="F92" s="112" t="s">
        <v>203</v>
      </c>
      <c r="G92" s="113"/>
      <c r="H92" s="113"/>
      <c r="I92" s="114"/>
    </row>
    <row r="93" spans="1:10" ht="13.5" customHeight="1" thickBot="1">
      <c r="A93" s="40"/>
      <c r="B93" s="50"/>
      <c r="C93" s="45"/>
      <c r="D93" s="46"/>
      <c r="E93" s="40"/>
      <c r="F93" s="125" t="s">
        <v>292</v>
      </c>
      <c r="G93" s="126"/>
      <c r="H93" s="126"/>
      <c r="I93" s="127"/>
      <c r="J93" s="105"/>
    </row>
    <row r="94" spans="1:10" ht="13.95" customHeight="1" thickBot="1">
      <c r="A94" s="40"/>
      <c r="B94" s="50" t="s">
        <v>18</v>
      </c>
      <c r="C94" s="45" t="str">
        <f>"In deze "&amp;D5&amp;" is het overdag over het algemeen…"</f>
        <v>In deze wijk is het overdag over het algemeen…</v>
      </c>
      <c r="D94" s="55"/>
      <c r="E94" s="40"/>
      <c r="F94" s="128"/>
      <c r="G94" s="129"/>
      <c r="H94" s="129"/>
      <c r="I94" s="130"/>
      <c r="J94" s="105"/>
    </row>
    <row r="95" spans="1:10" ht="13.8" thickBot="1">
      <c r="A95" s="40"/>
      <c r="B95" s="50"/>
      <c r="C95" s="45"/>
      <c r="D95" s="46"/>
      <c r="E95" s="40"/>
      <c r="F95" s="131"/>
      <c r="G95" s="132"/>
      <c r="H95" s="132"/>
      <c r="I95" s="133"/>
      <c r="J95" s="105"/>
    </row>
    <row r="96" spans="1:10" ht="13.8" thickBot="1">
      <c r="A96" s="40"/>
      <c r="B96" s="50" t="s">
        <v>19</v>
      </c>
      <c r="C96" s="45" t="str">
        <f>"In deze "&amp;D5&amp;" zijn…"</f>
        <v>In deze wijk zijn…</v>
      </c>
      <c r="D96" s="55"/>
      <c r="E96" s="40"/>
    </row>
    <row r="97" spans="1:10" ht="13.5" customHeight="1" thickBot="1">
      <c r="A97" s="40"/>
      <c r="B97" s="50"/>
      <c r="C97" s="45"/>
      <c r="D97" s="46"/>
      <c r="E97" s="40"/>
      <c r="F97" s="112" t="s">
        <v>293</v>
      </c>
      <c r="G97" s="113"/>
      <c r="H97" s="113"/>
      <c r="I97" s="114"/>
      <c r="J97" s="105"/>
    </row>
    <row r="98" spans="1:10" ht="13.8" thickBot="1">
      <c r="A98" s="40"/>
      <c r="B98" s="50" t="s">
        <v>21</v>
      </c>
      <c r="C98" s="45" t="str">
        <f>"In deze "&amp;D5&amp;" is het algemene geluidniveau vergelijkbaar met…"</f>
        <v>In deze wijk is het algemene geluidniveau vergelijkbaar met…</v>
      </c>
      <c r="D98" s="55"/>
      <c r="E98" s="40"/>
      <c r="F98" s="125" t="s">
        <v>219</v>
      </c>
      <c r="G98" s="126"/>
      <c r="H98" s="126"/>
      <c r="I98" s="127"/>
      <c r="J98" s="105"/>
    </row>
    <row r="99" spans="1:10" ht="13.8" thickBot="1">
      <c r="A99" s="40"/>
      <c r="B99" s="50"/>
      <c r="C99" s="45"/>
      <c r="D99" s="46"/>
      <c r="E99" s="40"/>
      <c r="F99" s="131"/>
      <c r="G99" s="132"/>
      <c r="H99" s="132"/>
      <c r="I99" s="133"/>
    </row>
    <row r="100" spans="1:10" ht="13.8" thickBot="1">
      <c r="A100" s="40"/>
      <c r="B100" s="51" t="s">
        <v>23</v>
      </c>
      <c r="C100" s="47" t="str">
        <f>"In deze "&amp;D5&amp;" is het algemene geurniveau vergelijkbaar met…"</f>
        <v>In deze wijk is het algemene geurniveau vergelijkbaar met…</v>
      </c>
      <c r="D100" s="55"/>
      <c r="E100" s="40"/>
    </row>
    <row r="101" spans="1:10" s="100" customFormat="1" ht="13.8" thickBot="1">
      <c r="A101" s="40"/>
      <c r="B101" s="40"/>
      <c r="C101" s="40"/>
      <c r="D101" s="40"/>
      <c r="E101" s="40"/>
    </row>
    <row r="102" spans="1:10" ht="13.8" thickBot="1">
      <c r="A102" s="40"/>
      <c r="B102" s="67" t="s">
        <v>210</v>
      </c>
      <c r="C102" s="40" t="s">
        <v>57</v>
      </c>
      <c r="D102" s="40"/>
      <c r="E102" s="40"/>
    </row>
    <row r="103" spans="1:10" ht="13.8" thickBot="1">
      <c r="A103" s="40"/>
      <c r="B103" s="49" t="s">
        <v>65</v>
      </c>
      <c r="C103" s="43" t="str">
        <f>"In deze "&amp;D5&amp;" is…"</f>
        <v>In deze wijk is…</v>
      </c>
      <c r="D103" s="55"/>
      <c r="E103" s="40"/>
    </row>
    <row r="104" spans="1:10" ht="7.2" customHeight="1">
      <c r="A104" s="40"/>
      <c r="B104" s="50"/>
      <c r="C104" s="45"/>
      <c r="D104" s="46"/>
      <c r="E104" s="40"/>
    </row>
    <row r="105" spans="1:10" ht="13.2" customHeight="1">
      <c r="A105" s="40"/>
      <c r="B105" s="50"/>
      <c r="C105" s="45"/>
      <c r="D105" s="46"/>
      <c r="E105" s="40"/>
    </row>
    <row r="106" spans="1:10" ht="13.2" customHeight="1">
      <c r="A106" s="40"/>
      <c r="B106" s="50"/>
      <c r="C106" s="45"/>
      <c r="D106" s="46"/>
      <c r="E106" s="40"/>
    </row>
    <row r="107" spans="1:10" ht="13.2" customHeight="1">
      <c r="A107" s="40"/>
      <c r="B107" s="50"/>
      <c r="C107" s="45"/>
      <c r="D107" s="46"/>
      <c r="E107" s="40"/>
    </row>
    <row r="108" spans="1:10" ht="13.2" customHeight="1">
      <c r="A108" s="40"/>
      <c r="B108" s="50"/>
      <c r="C108" s="45"/>
      <c r="D108" s="46"/>
      <c r="E108" s="40"/>
    </row>
    <row r="109" spans="1:10" ht="13.2" customHeight="1">
      <c r="A109" s="40"/>
      <c r="B109" s="50"/>
      <c r="C109" s="45"/>
      <c r="D109" s="46"/>
      <c r="E109" s="40"/>
    </row>
    <row r="110" spans="1:10" ht="13.2" customHeight="1">
      <c r="A110" s="40"/>
      <c r="B110" s="50"/>
      <c r="C110" s="45"/>
      <c r="D110" s="46"/>
      <c r="E110" s="40"/>
    </row>
    <row r="111" spans="1:10" ht="13.2" customHeight="1">
      <c r="A111" s="40"/>
      <c r="B111" s="50"/>
      <c r="C111" s="45"/>
      <c r="D111" s="46"/>
      <c r="E111" s="40"/>
    </row>
    <row r="112" spans="1:10" ht="13.2" customHeight="1">
      <c r="A112" s="40"/>
      <c r="B112" s="50"/>
      <c r="C112" s="136" t="s">
        <v>301</v>
      </c>
      <c r="D112" s="137"/>
      <c r="E112" s="40"/>
    </row>
    <row r="113" spans="1:5" ht="7.2" customHeight="1" thickBot="1">
      <c r="A113" s="40"/>
      <c r="B113" s="50"/>
      <c r="C113" s="45"/>
      <c r="D113" s="46"/>
      <c r="E113" s="40"/>
    </row>
    <row r="114" spans="1:5" ht="13.8" thickBot="1">
      <c r="A114" s="40"/>
      <c r="B114" s="50" t="s">
        <v>66</v>
      </c>
      <c r="C114" s="45" t="str">
        <f>"Hoe ervaart u de hoeveelheid water in deze "&amp;D5&amp;"?"</f>
        <v>Hoe ervaart u de hoeveelheid water in deze wijk?</v>
      </c>
      <c r="D114" s="55"/>
      <c r="E114" s="40"/>
    </row>
    <row r="115" spans="1:5" ht="13.8" thickBot="1">
      <c r="A115" s="40"/>
      <c r="B115" s="50"/>
      <c r="C115" s="45"/>
      <c r="D115" s="66"/>
      <c r="E115" s="40"/>
    </row>
    <row r="116" spans="1:5" ht="13.8" thickBot="1">
      <c r="A116" s="40"/>
      <c r="B116" s="50" t="s">
        <v>67</v>
      </c>
      <c r="C116" s="45" t="str">
        <f>"De afwisseling van de omgeving in deze "&amp;D5&amp;" is…"</f>
        <v>De afwisseling van de omgeving in deze wijk is…</v>
      </c>
      <c r="D116" s="55"/>
      <c r="E116" s="40"/>
    </row>
    <row r="117" spans="1:5" ht="13.8" thickBot="1">
      <c r="A117" s="40"/>
      <c r="B117" s="50"/>
      <c r="C117" s="45"/>
      <c r="D117" s="46"/>
      <c r="E117" s="40"/>
    </row>
    <row r="118" spans="1:5" ht="13.8" thickBot="1">
      <c r="A118" s="40"/>
      <c r="B118" s="50" t="s">
        <v>245</v>
      </c>
      <c r="C118" s="45" t="str">
        <f>"Het onderhoud van het voetpad in deze "&amp;D5&amp;" is over het algemeen…"</f>
        <v>Het onderhoud van het voetpad in deze wijk is over het algemeen…</v>
      </c>
      <c r="D118" s="57"/>
      <c r="E118" s="40"/>
    </row>
    <row r="119" spans="1:5" ht="13.8" thickBot="1">
      <c r="A119" s="40"/>
      <c r="B119" s="50"/>
      <c r="C119" s="45"/>
      <c r="D119" s="66"/>
      <c r="E119" s="40"/>
    </row>
    <row r="120" spans="1:5" ht="13.8" thickBot="1">
      <c r="A120" s="40"/>
      <c r="B120" s="50" t="s">
        <v>246</v>
      </c>
      <c r="C120" s="45" t="str">
        <f>"Het onderhoud van de omgeving (tuinen, bebouwing, groen etc.) in deze "&amp;D5&amp;" is over het algemeen…"</f>
        <v>Het onderhoud van de omgeving (tuinen, bebouwing, groen etc.) in deze wijk is over het algemeen…</v>
      </c>
      <c r="D120" s="55"/>
      <c r="E120" s="40"/>
    </row>
    <row r="121" spans="1:5" ht="13.8" thickBot="1">
      <c r="A121" s="40"/>
      <c r="B121" s="50"/>
      <c r="C121" s="45"/>
      <c r="D121" s="46"/>
      <c r="E121" s="40"/>
    </row>
    <row r="122" spans="1:5" ht="13.8" thickBot="1">
      <c r="A122" s="40"/>
      <c r="B122" s="51" t="s">
        <v>69</v>
      </c>
      <c r="C122" s="47" t="str">
        <f>"In deze "&amp;D5&amp;" is criminaliteit/vandalisme…"</f>
        <v>In deze wijk is criminaliteit/vandalisme…</v>
      </c>
      <c r="D122" s="55"/>
      <c r="E122" s="40"/>
    </row>
    <row r="123" spans="1:5" s="100" customFormat="1">
      <c r="A123" s="40"/>
      <c r="B123" s="40"/>
      <c r="C123" s="40"/>
      <c r="D123" s="40"/>
      <c r="E123" s="40"/>
    </row>
    <row r="124" spans="1:5" s="100" customFormat="1">
      <c r="A124" s="40"/>
      <c r="B124" s="40"/>
      <c r="C124" s="40"/>
      <c r="D124" s="40"/>
      <c r="E124" s="40"/>
    </row>
    <row r="125" spans="1:5" s="100" customFormat="1">
      <c r="A125" s="38"/>
      <c r="B125" s="38"/>
      <c r="C125" s="38"/>
      <c r="D125" s="38"/>
      <c r="E125" s="38"/>
    </row>
    <row r="126" spans="1:5" s="100" customFormat="1">
      <c r="A126" s="38"/>
      <c r="B126" s="38"/>
      <c r="C126" s="38"/>
      <c r="D126" s="38"/>
      <c r="E126" s="38"/>
    </row>
    <row r="127" spans="1:5" s="100" customFormat="1">
      <c r="A127" s="38"/>
      <c r="B127" s="38"/>
      <c r="C127" s="38"/>
      <c r="D127" s="38"/>
      <c r="E127" s="38"/>
    </row>
    <row r="128" spans="1:5" s="100" customFormat="1">
      <c r="A128" s="38"/>
      <c r="B128" s="38"/>
      <c r="C128" s="38"/>
      <c r="D128" s="38"/>
      <c r="E128" s="38"/>
    </row>
    <row r="129" spans="1:5" s="100" customFormat="1">
      <c r="A129" s="38"/>
      <c r="B129" s="38"/>
      <c r="C129" s="38"/>
      <c r="D129" s="38"/>
      <c r="E129" s="38"/>
    </row>
    <row r="130" spans="1:5" s="100" customFormat="1">
      <c r="A130" s="38"/>
      <c r="B130" s="38"/>
      <c r="C130" s="38"/>
      <c r="D130" s="38"/>
      <c r="E130" s="38"/>
    </row>
    <row r="131" spans="1:5" s="100" customFormat="1">
      <c r="A131" s="38"/>
      <c r="B131" s="38"/>
      <c r="C131" s="38"/>
      <c r="D131" s="38"/>
      <c r="E131" s="38"/>
    </row>
    <row r="132" spans="1:5" s="100" customFormat="1">
      <c r="A132" s="38"/>
      <c r="B132" s="38"/>
      <c r="C132" s="38"/>
      <c r="D132" s="38"/>
      <c r="E132" s="38"/>
    </row>
    <row r="133" spans="1:5" s="100" customFormat="1">
      <c r="A133" s="38"/>
      <c r="B133" s="38"/>
      <c r="C133" s="38"/>
      <c r="D133" s="38"/>
      <c r="E133" s="38"/>
    </row>
    <row r="134" spans="1:5" s="100" customFormat="1">
      <c r="A134" s="38"/>
      <c r="B134" s="38"/>
      <c r="C134" s="38"/>
      <c r="D134" s="38"/>
      <c r="E134" s="38"/>
    </row>
    <row r="135" spans="1:5" s="100" customFormat="1">
      <c r="A135" s="38"/>
      <c r="B135" s="38"/>
      <c r="C135" s="38"/>
      <c r="D135" s="38"/>
      <c r="E135" s="38"/>
    </row>
    <row r="136" spans="1:5" s="100" customFormat="1">
      <c r="A136" s="38"/>
      <c r="B136" s="38"/>
      <c r="C136" s="38"/>
      <c r="D136" s="38"/>
      <c r="E136" s="38"/>
    </row>
    <row r="137" spans="1:5" s="100" customFormat="1">
      <c r="A137" s="38"/>
      <c r="B137" s="38"/>
      <c r="C137" s="38"/>
      <c r="D137" s="38"/>
      <c r="E137" s="38"/>
    </row>
    <row r="138" spans="1:5" s="100" customFormat="1">
      <c r="A138" s="38"/>
      <c r="B138" s="38"/>
      <c r="C138" s="38"/>
      <c r="D138" s="38"/>
      <c r="E138" s="38"/>
    </row>
    <row r="139" spans="1:5" s="100" customFormat="1">
      <c r="A139" s="38"/>
      <c r="B139" s="38"/>
      <c r="C139" s="38"/>
      <c r="D139" s="38"/>
      <c r="E139" s="38"/>
    </row>
    <row r="140" spans="1:5" s="100" customFormat="1">
      <c r="A140" s="38"/>
      <c r="B140" s="38"/>
      <c r="C140" s="38"/>
      <c r="D140" s="38"/>
      <c r="E140" s="38"/>
    </row>
    <row r="141" spans="1:5" s="100" customFormat="1">
      <c r="A141" s="38"/>
      <c r="B141" s="38"/>
      <c r="C141" s="38"/>
      <c r="D141" s="38"/>
      <c r="E141" s="38"/>
    </row>
    <row r="142" spans="1:5" s="100" customFormat="1">
      <c r="A142" s="38"/>
      <c r="B142" s="38"/>
      <c r="C142" s="38"/>
      <c r="D142" s="38"/>
      <c r="E142" s="38"/>
    </row>
    <row r="143" spans="1:5" s="100" customFormat="1">
      <c r="A143" s="38"/>
      <c r="B143" s="38"/>
      <c r="C143" s="38"/>
      <c r="D143" s="38"/>
      <c r="E143" s="38"/>
    </row>
    <row r="144" spans="1:5" s="100" customFormat="1">
      <c r="A144" s="38"/>
      <c r="B144" s="38"/>
      <c r="C144" s="38"/>
      <c r="D144" s="38"/>
      <c r="E144" s="38"/>
    </row>
    <row r="145" spans="1:5" s="100" customFormat="1">
      <c r="A145" s="38"/>
      <c r="B145" s="38"/>
      <c r="C145" s="38"/>
      <c r="D145" s="38"/>
      <c r="E145" s="38"/>
    </row>
    <row r="146" spans="1:5" s="100" customFormat="1">
      <c r="A146" s="38"/>
      <c r="B146" s="38"/>
      <c r="C146" s="38"/>
      <c r="D146" s="38"/>
      <c r="E146" s="38"/>
    </row>
    <row r="147" spans="1:5" s="100" customFormat="1">
      <c r="A147" s="38"/>
      <c r="B147" s="38"/>
      <c r="C147" s="38"/>
      <c r="D147" s="38"/>
      <c r="E147" s="38"/>
    </row>
    <row r="148" spans="1:5" s="100" customFormat="1">
      <c r="A148" s="38"/>
      <c r="B148" s="38"/>
      <c r="C148" s="38"/>
      <c r="D148" s="38"/>
      <c r="E148" s="38"/>
    </row>
    <row r="149" spans="1:5" s="100" customFormat="1">
      <c r="A149" s="38"/>
      <c r="B149" s="38"/>
      <c r="C149" s="38"/>
      <c r="D149" s="38"/>
      <c r="E149" s="38"/>
    </row>
    <row r="150" spans="1:5" s="100" customFormat="1">
      <c r="A150" s="38"/>
      <c r="B150" s="38"/>
      <c r="C150" s="38"/>
      <c r="D150" s="38"/>
      <c r="E150" s="38"/>
    </row>
    <row r="151" spans="1:5" s="100" customFormat="1">
      <c r="A151" s="38"/>
      <c r="B151" s="38"/>
      <c r="C151" s="38"/>
      <c r="D151" s="38"/>
      <c r="E151" s="38"/>
    </row>
    <row r="152" spans="1:5" s="100" customFormat="1">
      <c r="A152" s="38"/>
      <c r="B152" s="38"/>
      <c r="C152" s="38"/>
      <c r="D152" s="38"/>
      <c r="E152" s="38"/>
    </row>
    <row r="153" spans="1:5" s="100" customFormat="1">
      <c r="A153" s="38"/>
      <c r="B153" s="38"/>
      <c r="C153" s="38"/>
      <c r="D153" s="38"/>
      <c r="E153" s="38"/>
    </row>
    <row r="154" spans="1:5" s="100" customFormat="1">
      <c r="A154" s="38"/>
      <c r="B154" s="38"/>
      <c r="C154" s="38"/>
      <c r="D154" s="38"/>
      <c r="E154" s="38"/>
    </row>
    <row r="155" spans="1:5" s="100" customFormat="1">
      <c r="A155" s="38"/>
      <c r="B155" s="38"/>
      <c r="C155" s="38"/>
      <c r="D155" s="38"/>
      <c r="E155" s="38"/>
    </row>
    <row r="156" spans="1:5" s="100" customFormat="1">
      <c r="A156" s="38"/>
      <c r="B156" s="38"/>
      <c r="C156" s="38"/>
      <c r="D156" s="38"/>
      <c r="E156" s="38"/>
    </row>
    <row r="157" spans="1:5" s="100" customFormat="1">
      <c r="A157" s="38"/>
      <c r="B157" s="38"/>
      <c r="C157" s="38"/>
      <c r="D157" s="38"/>
      <c r="E157" s="38"/>
    </row>
    <row r="158" spans="1:5" s="100" customFormat="1">
      <c r="A158" s="38"/>
      <c r="B158" s="38"/>
      <c r="C158" s="38"/>
      <c r="D158" s="38"/>
      <c r="E158" s="38"/>
    </row>
    <row r="159" spans="1:5" s="100" customFormat="1">
      <c r="A159" s="38"/>
      <c r="B159" s="38"/>
      <c r="C159" s="38"/>
      <c r="D159" s="38"/>
      <c r="E159" s="38"/>
    </row>
    <row r="160" spans="1:5" s="100" customFormat="1">
      <c r="A160" s="38"/>
      <c r="B160" s="38"/>
      <c r="C160" s="38"/>
      <c r="D160" s="38"/>
      <c r="E160" s="38"/>
    </row>
    <row r="161" spans="1:5" s="100" customFormat="1">
      <c r="A161" s="38"/>
      <c r="B161" s="38"/>
      <c r="C161" s="38"/>
      <c r="D161" s="38"/>
      <c r="E161" s="38"/>
    </row>
    <row r="162" spans="1:5" s="100" customFormat="1">
      <c r="A162" s="38"/>
      <c r="B162" s="38"/>
      <c r="C162" s="38"/>
      <c r="D162" s="38"/>
      <c r="E162" s="38"/>
    </row>
    <row r="163" spans="1:5" s="100" customFormat="1">
      <c r="A163" s="38"/>
      <c r="B163" s="38"/>
      <c r="C163" s="38"/>
      <c r="D163" s="38"/>
      <c r="E163" s="38"/>
    </row>
    <row r="164" spans="1:5" s="100" customFormat="1">
      <c r="A164" s="38"/>
      <c r="B164" s="38"/>
      <c r="C164" s="38"/>
      <c r="D164" s="38"/>
      <c r="E164" s="38"/>
    </row>
    <row r="165" spans="1:5" s="100" customFormat="1">
      <c r="A165" s="38"/>
      <c r="B165" s="38"/>
      <c r="C165" s="38"/>
      <c r="D165" s="38"/>
      <c r="E165" s="38"/>
    </row>
    <row r="166" spans="1:5" s="100" customFormat="1">
      <c r="A166" s="38"/>
      <c r="B166" s="38"/>
      <c r="C166" s="38"/>
      <c r="D166" s="38"/>
      <c r="E166" s="38"/>
    </row>
    <row r="167" spans="1:5" s="100" customFormat="1">
      <c r="A167" s="38"/>
      <c r="B167" s="38"/>
      <c r="C167" s="38"/>
      <c r="D167" s="38"/>
      <c r="E167" s="38"/>
    </row>
    <row r="168" spans="1:5" s="100" customFormat="1">
      <c r="A168" s="38"/>
      <c r="B168" s="38"/>
      <c r="C168" s="38"/>
      <c r="D168" s="38"/>
      <c r="E168" s="38"/>
    </row>
    <row r="169" spans="1:5" s="100" customFormat="1">
      <c r="A169" s="38"/>
      <c r="B169" s="38"/>
      <c r="C169" s="38"/>
      <c r="D169" s="38"/>
      <c r="E169" s="38"/>
    </row>
    <row r="170" spans="1:5" s="100" customFormat="1">
      <c r="A170" s="38"/>
      <c r="B170" s="38"/>
      <c r="C170" s="38"/>
      <c r="D170" s="38"/>
      <c r="E170" s="38"/>
    </row>
    <row r="171" spans="1:5" s="100" customFormat="1">
      <c r="A171" s="38"/>
      <c r="B171" s="38"/>
      <c r="C171" s="38"/>
      <c r="D171" s="38"/>
      <c r="E171" s="38"/>
    </row>
    <row r="172" spans="1:5" s="100" customFormat="1">
      <c r="A172" s="38"/>
      <c r="B172" s="38"/>
      <c r="C172" s="38"/>
      <c r="D172" s="38"/>
      <c r="E172" s="38"/>
    </row>
    <row r="173" spans="1:5" s="100" customFormat="1">
      <c r="A173" s="38"/>
      <c r="B173" s="38"/>
      <c r="C173" s="38"/>
      <c r="D173" s="38"/>
      <c r="E173" s="38"/>
    </row>
    <row r="174" spans="1:5" s="100" customFormat="1">
      <c r="A174" s="38"/>
      <c r="B174" s="38"/>
      <c r="C174" s="38"/>
      <c r="D174" s="38"/>
      <c r="E174" s="38"/>
    </row>
    <row r="175" spans="1:5" s="100" customFormat="1">
      <c r="A175" s="38"/>
      <c r="B175" s="38"/>
      <c r="C175" s="38"/>
      <c r="D175" s="38"/>
      <c r="E175" s="38"/>
    </row>
    <row r="176" spans="1:5" s="100" customFormat="1">
      <c r="A176" s="38"/>
      <c r="B176" s="38"/>
      <c r="C176" s="38"/>
      <c r="D176" s="38"/>
      <c r="E176" s="38"/>
    </row>
    <row r="177" spans="1:5" s="100" customFormat="1">
      <c r="A177" s="38"/>
      <c r="B177" s="38"/>
      <c r="C177" s="38"/>
      <c r="D177" s="38"/>
      <c r="E177" s="38"/>
    </row>
    <row r="178" spans="1:5" s="100" customFormat="1">
      <c r="A178" s="38"/>
      <c r="B178" s="38"/>
      <c r="C178" s="38"/>
      <c r="D178" s="38"/>
      <c r="E178" s="38"/>
    </row>
    <row r="179" spans="1:5" s="100" customFormat="1">
      <c r="A179" s="38"/>
      <c r="B179" s="38"/>
      <c r="C179" s="38"/>
      <c r="D179" s="38"/>
      <c r="E179" s="38"/>
    </row>
    <row r="180" spans="1:5" s="100" customFormat="1">
      <c r="A180" s="38"/>
      <c r="B180" s="38"/>
      <c r="C180" s="38"/>
      <c r="D180" s="38"/>
      <c r="E180" s="38"/>
    </row>
    <row r="181" spans="1:5" s="100" customFormat="1">
      <c r="A181" s="38"/>
      <c r="B181" s="38"/>
      <c r="C181" s="38"/>
      <c r="D181" s="38"/>
      <c r="E181" s="38"/>
    </row>
    <row r="182" spans="1:5" s="100" customFormat="1">
      <c r="A182" s="38"/>
      <c r="B182" s="38"/>
      <c r="C182" s="38"/>
      <c r="D182" s="38"/>
      <c r="E182" s="38"/>
    </row>
    <row r="183" spans="1:5" s="100" customFormat="1">
      <c r="A183" s="38"/>
      <c r="B183" s="38"/>
      <c r="C183" s="38"/>
      <c r="D183" s="38"/>
      <c r="E183" s="38"/>
    </row>
    <row r="184" spans="1:5" s="100" customFormat="1">
      <c r="A184" s="38"/>
      <c r="B184" s="38"/>
      <c r="C184" s="38"/>
      <c r="D184" s="38"/>
      <c r="E184" s="38"/>
    </row>
    <row r="185" spans="1:5" s="100" customFormat="1">
      <c r="A185" s="38"/>
      <c r="B185" s="38"/>
      <c r="C185" s="38"/>
      <c r="D185" s="38"/>
      <c r="E185" s="38"/>
    </row>
    <row r="186" spans="1:5" s="100" customFormat="1">
      <c r="A186" s="38"/>
      <c r="B186" s="38"/>
      <c r="C186" s="38"/>
      <c r="D186" s="38"/>
      <c r="E186" s="38"/>
    </row>
    <row r="187" spans="1:5" s="100" customFormat="1">
      <c r="A187" s="38"/>
      <c r="B187" s="38"/>
      <c r="C187" s="38"/>
      <c r="D187" s="38"/>
      <c r="E187" s="38"/>
    </row>
    <row r="188" spans="1:5" s="100" customFormat="1">
      <c r="A188" s="38"/>
      <c r="B188" s="38"/>
      <c r="C188" s="38"/>
      <c r="D188" s="38"/>
      <c r="E188" s="38"/>
    </row>
    <row r="189" spans="1:5" s="100" customFormat="1">
      <c r="A189" s="38"/>
      <c r="B189" s="38"/>
      <c r="C189" s="38"/>
      <c r="D189" s="38"/>
      <c r="E189" s="38"/>
    </row>
    <row r="190" spans="1:5" s="100" customFormat="1">
      <c r="A190" s="38"/>
      <c r="B190" s="38"/>
      <c r="C190" s="38"/>
      <c r="D190" s="38"/>
      <c r="E190" s="38"/>
    </row>
    <row r="191" spans="1:5" s="100" customFormat="1">
      <c r="A191" s="38"/>
      <c r="B191" s="38"/>
      <c r="C191" s="38"/>
      <c r="D191" s="38"/>
      <c r="E191" s="38"/>
    </row>
    <row r="192" spans="1:5" s="100" customFormat="1">
      <c r="A192" s="38"/>
      <c r="B192" s="38"/>
      <c r="C192" s="38"/>
      <c r="D192" s="38"/>
      <c r="E192" s="38"/>
    </row>
    <row r="193" spans="1:5" s="100" customFormat="1">
      <c r="A193" s="38"/>
      <c r="B193" s="38"/>
      <c r="C193" s="38"/>
      <c r="D193" s="38"/>
      <c r="E193" s="38"/>
    </row>
    <row r="194" spans="1:5" s="100" customFormat="1">
      <c r="A194" s="38"/>
      <c r="B194" s="38"/>
      <c r="C194" s="38"/>
      <c r="D194" s="38"/>
      <c r="E194" s="38"/>
    </row>
    <row r="195" spans="1:5" s="100" customFormat="1">
      <c r="A195" s="38"/>
      <c r="B195" s="38"/>
      <c r="C195" s="38"/>
      <c r="D195" s="38"/>
      <c r="E195" s="38"/>
    </row>
    <row r="196" spans="1:5" s="100" customFormat="1">
      <c r="A196" s="38"/>
      <c r="B196" s="38"/>
      <c r="C196" s="38"/>
      <c r="D196" s="38"/>
      <c r="E196" s="38"/>
    </row>
    <row r="197" spans="1:5" s="100" customFormat="1">
      <c r="A197" s="38"/>
      <c r="B197" s="38"/>
      <c r="C197" s="38"/>
      <c r="D197" s="38"/>
      <c r="E197" s="38"/>
    </row>
    <row r="198" spans="1:5" s="100" customFormat="1">
      <c r="A198" s="38"/>
      <c r="B198" s="38"/>
      <c r="C198" s="38"/>
      <c r="D198" s="38"/>
      <c r="E198" s="38"/>
    </row>
    <row r="199" spans="1:5" s="100" customFormat="1">
      <c r="A199" s="38"/>
      <c r="B199" s="38"/>
      <c r="C199" s="38"/>
      <c r="D199" s="38"/>
      <c r="E199" s="38"/>
    </row>
    <row r="200" spans="1:5" s="100" customFormat="1">
      <c r="A200" s="38"/>
      <c r="B200" s="38"/>
      <c r="C200" s="38"/>
      <c r="D200" s="38"/>
      <c r="E200" s="38"/>
    </row>
    <row r="201" spans="1:5" s="100" customFormat="1">
      <c r="A201" s="38"/>
      <c r="B201" s="38"/>
      <c r="C201" s="38"/>
      <c r="D201" s="38"/>
      <c r="E201" s="38"/>
    </row>
    <row r="202" spans="1:5" s="100" customFormat="1">
      <c r="A202" s="38"/>
      <c r="B202" s="38"/>
      <c r="C202" s="38"/>
      <c r="D202" s="38"/>
      <c r="E202" s="38"/>
    </row>
    <row r="203" spans="1:5" s="100" customFormat="1">
      <c r="A203" s="38"/>
      <c r="B203" s="38"/>
      <c r="C203" s="38"/>
      <c r="D203" s="38"/>
      <c r="E203" s="38"/>
    </row>
    <row r="204" spans="1:5" s="100" customFormat="1">
      <c r="A204" s="38"/>
      <c r="B204" s="38"/>
      <c r="C204" s="38"/>
      <c r="D204" s="38"/>
      <c r="E204" s="38"/>
    </row>
    <row r="205" spans="1:5" s="100" customFormat="1">
      <c r="A205" s="38"/>
      <c r="B205" s="38"/>
      <c r="C205" s="38"/>
      <c r="D205" s="38"/>
      <c r="E205" s="38"/>
    </row>
    <row r="206" spans="1:5" s="100" customFormat="1">
      <c r="A206" s="38"/>
      <c r="B206" s="38"/>
      <c r="C206" s="38"/>
      <c r="D206" s="38"/>
      <c r="E206" s="38"/>
    </row>
    <row r="207" spans="1:5" s="100" customFormat="1">
      <c r="A207" s="38"/>
      <c r="B207" s="38"/>
      <c r="C207" s="38"/>
      <c r="D207" s="38"/>
      <c r="E207" s="38"/>
    </row>
    <row r="208" spans="1:5" s="100" customFormat="1">
      <c r="A208" s="38"/>
      <c r="B208" s="38"/>
      <c r="C208" s="38"/>
      <c r="D208" s="38"/>
      <c r="E208" s="38"/>
    </row>
    <row r="209" spans="1:5" s="100" customFormat="1">
      <c r="A209" s="38"/>
      <c r="B209" s="38"/>
      <c r="C209" s="38"/>
      <c r="D209" s="38"/>
      <c r="E209" s="38"/>
    </row>
    <row r="210" spans="1:5" s="100" customFormat="1">
      <c r="A210" s="38"/>
      <c r="B210" s="38"/>
      <c r="C210" s="38"/>
      <c r="D210" s="38"/>
      <c r="E210" s="38"/>
    </row>
    <row r="211" spans="1:5" s="100" customFormat="1">
      <c r="A211" s="38"/>
      <c r="B211" s="38"/>
      <c r="C211" s="38"/>
      <c r="D211" s="38"/>
      <c r="E211" s="38"/>
    </row>
    <row r="212" spans="1:5" s="100" customFormat="1">
      <c r="A212" s="38"/>
      <c r="B212" s="38"/>
      <c r="C212" s="38"/>
      <c r="D212" s="38"/>
      <c r="E212" s="38"/>
    </row>
    <row r="213" spans="1:5" s="100" customFormat="1">
      <c r="A213" s="38"/>
      <c r="B213" s="38"/>
      <c r="C213" s="38"/>
      <c r="D213" s="38"/>
      <c r="E213" s="38"/>
    </row>
    <row r="214" spans="1:5" s="100" customFormat="1">
      <c r="A214" s="38"/>
      <c r="B214" s="38"/>
      <c r="C214" s="38"/>
      <c r="D214" s="38"/>
      <c r="E214" s="38"/>
    </row>
    <row r="215" spans="1:5" s="100" customFormat="1">
      <c r="A215" s="38"/>
      <c r="B215" s="38"/>
      <c r="C215" s="38"/>
      <c r="D215" s="38"/>
      <c r="E215" s="38"/>
    </row>
    <row r="216" spans="1:5" s="100" customFormat="1">
      <c r="A216" s="38"/>
      <c r="B216" s="38"/>
      <c r="C216" s="38"/>
      <c r="D216" s="38"/>
      <c r="E216" s="38"/>
    </row>
    <row r="217" spans="1:5" s="100" customFormat="1">
      <c r="A217" s="38"/>
      <c r="B217" s="38"/>
      <c r="C217" s="38"/>
      <c r="D217" s="38"/>
      <c r="E217" s="38"/>
    </row>
    <row r="218" spans="1:5" s="100" customFormat="1">
      <c r="A218" s="38"/>
      <c r="B218" s="38"/>
      <c r="C218" s="38"/>
      <c r="D218" s="38"/>
      <c r="E218" s="38"/>
    </row>
    <row r="219" spans="1:5" s="100" customFormat="1">
      <c r="A219" s="38"/>
      <c r="B219" s="38"/>
      <c r="C219" s="38"/>
      <c r="D219" s="38"/>
      <c r="E219" s="38"/>
    </row>
    <row r="220" spans="1:5" s="100" customFormat="1">
      <c r="A220" s="38"/>
      <c r="B220" s="38"/>
      <c r="C220" s="38"/>
      <c r="D220" s="38"/>
      <c r="E220" s="38"/>
    </row>
    <row r="221" spans="1:5" s="100" customFormat="1">
      <c r="A221" s="38"/>
      <c r="B221" s="38"/>
      <c r="C221" s="38"/>
      <c r="D221" s="38"/>
      <c r="E221" s="38"/>
    </row>
    <row r="222" spans="1:5" s="100" customFormat="1">
      <c r="A222" s="38"/>
      <c r="B222" s="38"/>
      <c r="C222" s="38"/>
      <c r="D222" s="38"/>
      <c r="E222" s="38"/>
    </row>
    <row r="223" spans="1:5" s="100" customFormat="1">
      <c r="A223" s="38"/>
      <c r="B223" s="38"/>
      <c r="C223" s="38"/>
      <c r="D223" s="38"/>
      <c r="E223" s="38"/>
    </row>
    <row r="224" spans="1:5" s="100" customFormat="1">
      <c r="A224" s="38"/>
      <c r="B224" s="38"/>
      <c r="C224" s="38"/>
      <c r="D224" s="38"/>
      <c r="E224" s="38"/>
    </row>
    <row r="225" spans="1:5" s="100" customFormat="1">
      <c r="A225" s="38"/>
      <c r="B225" s="38"/>
      <c r="C225" s="38"/>
      <c r="D225" s="38"/>
      <c r="E225" s="38"/>
    </row>
    <row r="226" spans="1:5" s="100" customFormat="1">
      <c r="A226" s="38"/>
      <c r="B226" s="38"/>
      <c r="C226" s="38"/>
      <c r="D226" s="38"/>
      <c r="E226" s="38"/>
    </row>
    <row r="227" spans="1:5" s="100" customFormat="1">
      <c r="A227" s="38"/>
      <c r="B227" s="38"/>
      <c r="C227" s="38"/>
      <c r="D227" s="38"/>
      <c r="E227" s="38"/>
    </row>
    <row r="228" spans="1:5" s="100" customFormat="1">
      <c r="A228" s="38"/>
      <c r="B228" s="38"/>
      <c r="C228" s="38"/>
      <c r="D228" s="38"/>
      <c r="E228" s="38"/>
    </row>
    <row r="229" spans="1:5" s="100" customFormat="1">
      <c r="A229" s="38"/>
      <c r="B229" s="38"/>
      <c r="C229" s="38"/>
      <c r="D229" s="38"/>
      <c r="E229" s="38"/>
    </row>
    <row r="230" spans="1:5" s="100" customFormat="1">
      <c r="A230" s="38"/>
      <c r="B230" s="38"/>
      <c r="C230" s="38"/>
      <c r="D230" s="38"/>
      <c r="E230" s="38"/>
    </row>
    <row r="231" spans="1:5" s="100" customFormat="1">
      <c r="A231" s="38"/>
      <c r="B231" s="38"/>
      <c r="C231" s="38"/>
      <c r="D231" s="38"/>
      <c r="E231" s="38"/>
    </row>
    <row r="232" spans="1:5" s="100" customFormat="1">
      <c r="A232" s="38"/>
      <c r="B232" s="38"/>
      <c r="C232" s="38"/>
      <c r="D232" s="38"/>
      <c r="E232" s="38"/>
    </row>
    <row r="233" spans="1:5" s="100" customFormat="1">
      <c r="A233" s="38"/>
      <c r="B233" s="38"/>
      <c r="C233" s="38"/>
      <c r="D233" s="38"/>
      <c r="E233" s="38"/>
    </row>
    <row r="234" spans="1:5" s="100" customFormat="1">
      <c r="A234" s="38"/>
      <c r="B234" s="38"/>
      <c r="C234" s="38"/>
      <c r="D234" s="38"/>
      <c r="E234" s="38"/>
    </row>
    <row r="235" spans="1:5" s="100" customFormat="1">
      <c r="A235" s="38"/>
      <c r="B235" s="38"/>
      <c r="C235" s="38"/>
      <c r="D235" s="38"/>
      <c r="E235" s="38"/>
    </row>
    <row r="236" spans="1:5" s="100" customFormat="1">
      <c r="A236" s="38"/>
      <c r="B236" s="38"/>
      <c r="C236" s="38"/>
      <c r="D236" s="38"/>
      <c r="E236" s="38"/>
    </row>
    <row r="237" spans="1:5" s="100" customFormat="1">
      <c r="A237" s="38"/>
      <c r="B237" s="38"/>
      <c r="C237" s="38"/>
      <c r="D237" s="38"/>
      <c r="E237" s="38"/>
    </row>
    <row r="238" spans="1:5" s="100" customFormat="1">
      <c r="A238" s="38"/>
      <c r="B238" s="38"/>
      <c r="C238" s="38"/>
      <c r="D238" s="38"/>
      <c r="E238" s="38"/>
    </row>
    <row r="239" spans="1:5" s="100" customFormat="1">
      <c r="A239" s="38"/>
      <c r="B239" s="38"/>
      <c r="C239" s="38"/>
      <c r="D239" s="38"/>
      <c r="E239" s="38"/>
    </row>
    <row r="240" spans="1:5" s="100" customFormat="1">
      <c r="A240" s="38"/>
      <c r="B240" s="38"/>
      <c r="C240" s="38"/>
      <c r="D240" s="38"/>
      <c r="E240" s="38"/>
    </row>
    <row r="241" spans="1:5" s="100" customFormat="1">
      <c r="A241" s="38"/>
      <c r="B241" s="38"/>
      <c r="C241" s="38"/>
      <c r="D241" s="38"/>
      <c r="E241" s="38"/>
    </row>
    <row r="242" spans="1:5" s="100" customFormat="1">
      <c r="A242" s="38"/>
      <c r="B242" s="38"/>
      <c r="C242" s="38"/>
      <c r="D242" s="38"/>
      <c r="E242" s="38"/>
    </row>
    <row r="243" spans="1:5" s="100" customFormat="1">
      <c r="A243" s="38"/>
      <c r="B243" s="38"/>
      <c r="C243" s="38"/>
      <c r="D243" s="38"/>
      <c r="E243" s="38"/>
    </row>
    <row r="244" spans="1:5" s="100" customFormat="1">
      <c r="A244" s="38"/>
      <c r="B244" s="38"/>
      <c r="C244" s="38"/>
      <c r="D244" s="38"/>
      <c r="E244" s="38"/>
    </row>
    <row r="245" spans="1:5" s="100" customFormat="1">
      <c r="A245" s="38"/>
      <c r="B245" s="38"/>
      <c r="C245" s="38"/>
      <c r="D245" s="38"/>
      <c r="E245" s="38"/>
    </row>
    <row r="246" spans="1:5" s="100" customFormat="1">
      <c r="A246" s="38"/>
      <c r="B246" s="38"/>
      <c r="C246" s="38"/>
      <c r="D246" s="38"/>
      <c r="E246" s="38"/>
    </row>
    <row r="247" spans="1:5" s="100" customFormat="1">
      <c r="A247" s="38"/>
      <c r="B247" s="38"/>
      <c r="C247" s="38"/>
      <c r="D247" s="38"/>
      <c r="E247" s="38"/>
    </row>
    <row r="248" spans="1:5" s="100" customFormat="1">
      <c r="A248" s="38"/>
      <c r="B248" s="38"/>
      <c r="C248" s="38"/>
      <c r="D248" s="38"/>
      <c r="E248" s="38"/>
    </row>
    <row r="249" spans="1:5" s="100" customFormat="1">
      <c r="A249" s="38"/>
      <c r="B249" s="38"/>
      <c r="C249" s="38"/>
      <c r="D249" s="38"/>
      <c r="E249" s="38"/>
    </row>
    <row r="250" spans="1:5" s="100" customFormat="1">
      <c r="A250" s="38"/>
      <c r="B250" s="38"/>
      <c r="C250" s="38"/>
      <c r="D250" s="38"/>
      <c r="E250" s="38"/>
    </row>
    <row r="251" spans="1:5" s="100" customFormat="1">
      <c r="A251" s="38"/>
      <c r="B251" s="38"/>
      <c r="C251" s="38"/>
      <c r="D251" s="38"/>
      <c r="E251" s="38"/>
    </row>
    <row r="252" spans="1:5" s="100" customFormat="1">
      <c r="A252" s="38"/>
      <c r="B252" s="38"/>
      <c r="C252" s="38"/>
      <c r="D252" s="38"/>
      <c r="E252" s="38"/>
    </row>
    <row r="253" spans="1:5" s="100" customFormat="1">
      <c r="A253" s="38"/>
      <c r="B253" s="38"/>
      <c r="C253" s="38"/>
      <c r="D253" s="38"/>
      <c r="E253" s="38"/>
    </row>
    <row r="254" spans="1:5" s="100" customFormat="1">
      <c r="A254" s="38"/>
      <c r="B254" s="38"/>
      <c r="C254" s="38"/>
      <c r="D254" s="38"/>
      <c r="E254" s="38"/>
    </row>
    <row r="255" spans="1:5" s="100" customFormat="1">
      <c r="A255" s="38"/>
      <c r="B255" s="38"/>
      <c r="C255" s="38"/>
      <c r="D255" s="38"/>
      <c r="E255" s="38"/>
    </row>
    <row r="256" spans="1:5" s="100" customFormat="1">
      <c r="A256" s="38"/>
      <c r="B256" s="38"/>
      <c r="C256" s="38"/>
      <c r="D256" s="38"/>
      <c r="E256" s="38"/>
    </row>
    <row r="257" spans="1:5" s="100" customFormat="1">
      <c r="A257" s="38"/>
      <c r="B257" s="38"/>
      <c r="C257" s="38"/>
      <c r="D257" s="38"/>
      <c r="E257" s="38"/>
    </row>
    <row r="258" spans="1:5" s="100" customFormat="1">
      <c r="A258" s="38"/>
      <c r="B258" s="38"/>
      <c r="C258" s="38"/>
      <c r="D258" s="38"/>
      <c r="E258" s="38"/>
    </row>
    <row r="259" spans="1:5" s="100" customFormat="1">
      <c r="A259" s="38"/>
      <c r="B259" s="38"/>
      <c r="C259" s="38"/>
      <c r="D259" s="38"/>
      <c r="E259" s="38"/>
    </row>
    <row r="260" spans="1:5" s="100" customFormat="1">
      <c r="A260" s="38"/>
      <c r="B260" s="38"/>
      <c r="C260" s="38"/>
      <c r="D260" s="38"/>
      <c r="E260" s="38"/>
    </row>
    <row r="261" spans="1:5" s="100" customFormat="1">
      <c r="A261" s="38"/>
      <c r="B261" s="38"/>
      <c r="C261" s="38"/>
      <c r="D261" s="38"/>
      <c r="E261" s="38"/>
    </row>
    <row r="262" spans="1:5" s="100" customFormat="1">
      <c r="A262" s="38"/>
      <c r="B262" s="38"/>
      <c r="C262" s="38"/>
      <c r="D262" s="38"/>
      <c r="E262" s="38"/>
    </row>
    <row r="263" spans="1:5" s="100" customFormat="1">
      <c r="A263" s="38"/>
      <c r="B263" s="38"/>
      <c r="C263" s="38"/>
      <c r="D263" s="38"/>
      <c r="E263" s="38"/>
    </row>
    <row r="264" spans="1:5" s="100" customFormat="1">
      <c r="A264" s="38"/>
      <c r="B264" s="38"/>
      <c r="C264" s="38"/>
      <c r="D264" s="38"/>
      <c r="E264" s="38"/>
    </row>
    <row r="265" spans="1:5" s="100" customFormat="1">
      <c r="A265" s="38"/>
      <c r="B265" s="38"/>
      <c r="C265" s="38"/>
      <c r="D265" s="38"/>
      <c r="E265" s="38"/>
    </row>
    <row r="266" spans="1:5" s="100" customFormat="1">
      <c r="A266" s="38"/>
      <c r="B266" s="38"/>
      <c r="C266" s="38"/>
      <c r="D266" s="38"/>
      <c r="E266" s="38"/>
    </row>
    <row r="267" spans="1:5" s="100" customFormat="1">
      <c r="A267" s="38"/>
      <c r="B267" s="38"/>
      <c r="C267" s="38"/>
      <c r="D267" s="38"/>
      <c r="E267" s="38"/>
    </row>
    <row r="268" spans="1:5" s="100" customFormat="1">
      <c r="A268" s="38"/>
      <c r="B268" s="38"/>
      <c r="C268" s="38"/>
      <c r="D268" s="38"/>
      <c r="E268" s="38"/>
    </row>
    <row r="269" spans="1:5" s="100" customFormat="1">
      <c r="A269" s="38"/>
      <c r="B269" s="38"/>
      <c r="C269" s="38"/>
      <c r="D269" s="38"/>
      <c r="E269" s="38"/>
    </row>
    <row r="270" spans="1:5" s="100" customFormat="1">
      <c r="A270" s="38"/>
      <c r="B270" s="38"/>
      <c r="C270" s="38"/>
      <c r="D270" s="38"/>
      <c r="E270" s="38"/>
    </row>
    <row r="271" spans="1:5" s="100" customFormat="1">
      <c r="A271" s="38"/>
      <c r="B271" s="38"/>
      <c r="C271" s="38"/>
      <c r="D271" s="38"/>
      <c r="E271" s="38"/>
    </row>
    <row r="272" spans="1:5" s="100" customFormat="1">
      <c r="A272" s="38"/>
      <c r="B272" s="38"/>
      <c r="C272" s="38"/>
      <c r="D272" s="38"/>
      <c r="E272" s="38"/>
    </row>
    <row r="273" spans="1:5" s="100" customFormat="1">
      <c r="A273" s="38"/>
      <c r="B273" s="38"/>
      <c r="C273" s="38"/>
      <c r="D273" s="38"/>
      <c r="E273" s="38"/>
    </row>
    <row r="274" spans="1:5" s="100" customFormat="1">
      <c r="A274" s="38"/>
      <c r="B274" s="38"/>
      <c r="C274" s="38"/>
      <c r="D274" s="38"/>
      <c r="E274" s="38"/>
    </row>
    <row r="275" spans="1:5" s="100" customFormat="1">
      <c r="A275" s="38"/>
      <c r="B275" s="38"/>
      <c r="C275" s="38"/>
      <c r="D275" s="38"/>
      <c r="E275" s="38"/>
    </row>
    <row r="276" spans="1:5" s="100" customFormat="1">
      <c r="A276" s="38"/>
      <c r="B276" s="38"/>
      <c r="C276" s="38"/>
      <c r="D276" s="38"/>
      <c r="E276" s="38"/>
    </row>
    <row r="277" spans="1:5" s="100" customFormat="1">
      <c r="A277" s="38"/>
      <c r="B277" s="38"/>
      <c r="C277" s="38"/>
      <c r="D277" s="38"/>
      <c r="E277" s="38"/>
    </row>
    <row r="278" spans="1:5" s="100" customFormat="1">
      <c r="A278" s="38"/>
      <c r="B278" s="38"/>
      <c r="C278" s="38"/>
      <c r="D278" s="38"/>
      <c r="E278" s="38"/>
    </row>
    <row r="279" spans="1:5" s="100" customFormat="1">
      <c r="A279" s="38"/>
      <c r="B279" s="38"/>
      <c r="C279" s="38"/>
      <c r="D279" s="38"/>
      <c r="E279" s="38"/>
    </row>
    <row r="280" spans="1:5" s="100" customFormat="1">
      <c r="A280" s="38"/>
      <c r="B280" s="38"/>
      <c r="C280" s="38"/>
      <c r="D280" s="38"/>
      <c r="E280" s="38"/>
    </row>
    <row r="281" spans="1:5" s="100" customFormat="1">
      <c r="A281" s="38"/>
      <c r="B281" s="38"/>
      <c r="C281" s="38"/>
      <c r="D281" s="38"/>
      <c r="E281" s="38"/>
    </row>
    <row r="282" spans="1:5" s="100" customFormat="1">
      <c r="A282" s="38"/>
      <c r="B282" s="38"/>
      <c r="C282" s="38"/>
      <c r="D282" s="38"/>
      <c r="E282" s="38"/>
    </row>
    <row r="283" spans="1:5" s="100" customFormat="1">
      <c r="A283" s="38"/>
      <c r="B283" s="38"/>
      <c r="C283" s="38"/>
      <c r="D283" s="38"/>
      <c r="E283" s="38"/>
    </row>
    <row r="284" spans="1:5" s="100" customFormat="1">
      <c r="A284" s="38"/>
      <c r="B284" s="38"/>
      <c r="C284" s="38"/>
      <c r="D284" s="38"/>
      <c r="E284" s="38"/>
    </row>
    <row r="285" spans="1:5" s="100" customFormat="1">
      <c r="A285" s="38"/>
      <c r="B285" s="38"/>
      <c r="C285" s="38"/>
      <c r="D285" s="38"/>
      <c r="E285" s="38"/>
    </row>
    <row r="286" spans="1:5" s="100" customFormat="1">
      <c r="A286" s="38"/>
      <c r="B286" s="38"/>
      <c r="C286" s="38"/>
      <c r="D286" s="38"/>
      <c r="E286" s="38"/>
    </row>
    <row r="287" spans="1:5" s="100" customFormat="1">
      <c r="A287" s="38"/>
      <c r="B287" s="38"/>
      <c r="C287" s="38"/>
      <c r="D287" s="38"/>
      <c r="E287" s="38"/>
    </row>
    <row r="288" spans="1:5" s="100" customFormat="1">
      <c r="A288" s="38"/>
      <c r="B288" s="38"/>
      <c r="C288" s="38"/>
      <c r="D288" s="38"/>
      <c r="E288" s="38"/>
    </row>
    <row r="289" spans="1:5" s="100" customFormat="1">
      <c r="A289" s="38"/>
      <c r="B289" s="38"/>
      <c r="C289" s="38"/>
      <c r="D289" s="38"/>
      <c r="E289" s="38"/>
    </row>
    <row r="290" spans="1:5" s="100" customFormat="1">
      <c r="A290" s="38"/>
      <c r="B290" s="38"/>
      <c r="C290" s="38"/>
      <c r="D290" s="38"/>
      <c r="E290" s="38"/>
    </row>
    <row r="291" spans="1:5" s="100" customFormat="1">
      <c r="A291" s="38"/>
      <c r="B291" s="38"/>
      <c r="C291" s="38"/>
      <c r="D291" s="38"/>
      <c r="E291" s="38"/>
    </row>
    <row r="292" spans="1:5" s="100" customFormat="1">
      <c r="A292" s="38"/>
      <c r="B292" s="38"/>
      <c r="C292" s="38"/>
      <c r="D292" s="38"/>
      <c r="E292" s="38"/>
    </row>
    <row r="293" spans="1:5" s="100" customFormat="1">
      <c r="A293" s="38"/>
      <c r="B293" s="38"/>
      <c r="C293" s="38"/>
      <c r="D293" s="38"/>
      <c r="E293" s="38"/>
    </row>
    <row r="294" spans="1:5" s="100" customFormat="1">
      <c r="A294" s="38"/>
      <c r="B294" s="38"/>
      <c r="C294" s="38"/>
      <c r="D294" s="38"/>
      <c r="E294" s="38"/>
    </row>
    <row r="295" spans="1:5" s="100" customFormat="1">
      <c r="A295" s="38"/>
      <c r="B295" s="38"/>
      <c r="C295" s="38"/>
      <c r="D295" s="38"/>
      <c r="E295" s="38"/>
    </row>
    <row r="296" spans="1:5" s="100" customFormat="1">
      <c r="A296" s="38"/>
      <c r="B296" s="38"/>
      <c r="C296" s="38"/>
      <c r="D296" s="38"/>
      <c r="E296" s="38"/>
    </row>
    <row r="297" spans="1:5" s="100" customFormat="1">
      <c r="A297" s="38"/>
      <c r="B297" s="38"/>
      <c r="C297" s="38"/>
      <c r="D297" s="38"/>
      <c r="E297" s="38"/>
    </row>
    <row r="298" spans="1:5" s="100" customFormat="1">
      <c r="A298" s="38"/>
      <c r="B298" s="38"/>
      <c r="C298" s="38"/>
      <c r="D298" s="38"/>
      <c r="E298" s="38"/>
    </row>
    <row r="299" spans="1:5" s="100" customFormat="1">
      <c r="A299" s="38"/>
      <c r="B299" s="38"/>
      <c r="C299" s="38"/>
      <c r="D299" s="38"/>
      <c r="E299" s="38"/>
    </row>
    <row r="300" spans="1:5" s="100" customFormat="1">
      <c r="A300" s="38"/>
      <c r="B300" s="38"/>
      <c r="C300" s="38"/>
      <c r="D300" s="38"/>
      <c r="E300" s="38"/>
    </row>
    <row r="301" spans="1:5" s="100" customFormat="1">
      <c r="A301" s="38"/>
      <c r="B301" s="38"/>
      <c r="C301" s="38"/>
      <c r="D301" s="38"/>
      <c r="E301" s="38"/>
    </row>
    <row r="302" spans="1:5" s="100" customFormat="1">
      <c r="A302" s="38"/>
      <c r="B302" s="38"/>
      <c r="C302" s="38"/>
      <c r="D302" s="38"/>
      <c r="E302" s="38"/>
    </row>
    <row r="303" spans="1:5" s="100" customFormat="1">
      <c r="A303" s="38"/>
      <c r="B303" s="38"/>
      <c r="C303" s="38"/>
      <c r="D303" s="38"/>
      <c r="E303" s="38"/>
    </row>
    <row r="304" spans="1:5" s="100" customFormat="1">
      <c r="A304" s="38"/>
      <c r="B304" s="38"/>
      <c r="C304" s="38"/>
      <c r="D304" s="38"/>
      <c r="E304" s="38"/>
    </row>
    <row r="305" spans="1:5" s="100" customFormat="1">
      <c r="A305" s="38"/>
      <c r="B305" s="38"/>
      <c r="C305" s="38"/>
      <c r="D305" s="38"/>
      <c r="E305" s="38"/>
    </row>
    <row r="306" spans="1:5" s="100" customFormat="1">
      <c r="A306" s="38"/>
      <c r="B306" s="38"/>
      <c r="C306" s="38"/>
      <c r="D306" s="38"/>
      <c r="E306" s="38"/>
    </row>
    <row r="307" spans="1:5" s="100" customFormat="1">
      <c r="A307" s="38"/>
      <c r="B307" s="38"/>
      <c r="C307" s="38"/>
      <c r="D307" s="38"/>
      <c r="E307" s="38"/>
    </row>
    <row r="308" spans="1:5" s="100" customFormat="1">
      <c r="A308" s="38"/>
      <c r="B308" s="38"/>
      <c r="C308" s="38"/>
      <c r="D308" s="38"/>
      <c r="E308" s="38"/>
    </row>
  </sheetData>
  <sheetProtection algorithmName="SHA-512" hashValue="sE6HHfHQCZ6IAEbsQ8NmHyDIj5KV4JNndt940iH35taOiuy6djr0UJdMIXi+aD/OdIO2OMIT3H9aoQKH0GV42w==" saltValue="ubq3IzgEYppGzsd6HYzsNg==" spinCount="100000" sheet="1" objects="1" scenarios="1"/>
  <protectedRanges>
    <protectedRange algorithmName="SHA-512" hashValue="PIH7K+dYqPT6u6Cxm70dfuKMT8EdADgL732d6aKuHOioCvBskEoWz+oHR2An0QX94g7fbgcxuPRgjfeFkQVL6w==" saltValue="btyRMxy1EvPVg6kTlKbrnw==" spinCount="100000" sqref="D5 D7 D9 D12 D14 D25 D37 D39 D41 D43 D45 D47 D49 D51 D54 D56 D58 D60 D71 D83 D85 D89 D92 D94 D96 D98 D100 D103 D114 D116 D118 D120 D122" name="Antwoorden" securityDescriptor="O:WDG:WDD:(A;;CC;;;WD)"/>
    <protectedRange algorithmName="SHA-512" hashValue="Jb5u/ggaF+2hGaMhs+36akoQ71PeoVb+/vhu6OcgSkf9gNqHuBvS0lf8WxiOpgwgrjNI2YFncZrqu8iJmBoFTQ==" saltValue="ndN23ADh1LZssGZPxHLiTA==" spinCount="100000" sqref="H48:H49" name="Omloopfactor" securityDescriptor="O:WDG:WDD:(A;;CC;;;WD)"/>
  </protectedRanges>
  <mergeCells count="13">
    <mergeCell ref="F98:I99"/>
    <mergeCell ref="B2:C2"/>
    <mergeCell ref="C112:D112"/>
    <mergeCell ref="F41:N42"/>
    <mergeCell ref="G44:N44"/>
    <mergeCell ref="G45:N45"/>
    <mergeCell ref="G46:N47"/>
    <mergeCell ref="F56:I57"/>
    <mergeCell ref="F62:I63"/>
    <mergeCell ref="F48:G48"/>
    <mergeCell ref="F49:G49"/>
    <mergeCell ref="F16:I22"/>
    <mergeCell ref="F93:I95"/>
  </mergeCells>
  <phoneticPr fontId="4" type="noConversion"/>
  <dataValidations count="10">
    <dataValidation allowBlank="1" showErrorMessage="1" promptTitle="Omloopfactor" prompt="De omloopfactor wordt bepaald door exacte loopafstand (volgens Google Maps) te delen door de hemelsbrede loopafstand (volgens Google Maps)." sqref="C41 C39" xr:uid="{3A2C05A3-6CE0-4C53-9C38-8846F2BD6DFC}"/>
    <dataValidation allowBlank="1" showInputMessage="1" showErrorMessage="1" prompt="Onder gezondheidszorg wordt verstaan: een huisarts, gezondheidscentrum of ziekenhuis. " sqref="C46" xr:uid="{AB940AAE-63CE-4F9D-8C16-0EB6A5116A68}"/>
    <dataValidation allowBlank="1" showInputMessage="1" showErrorMessage="1" prompt="Onder supermarkt wordt verstaan: een locatie waar personen voedsel kunnen verkrijgen. " sqref="C48" xr:uid="{AA80150B-47D7-4378-9AD8-AB461667BAD3}"/>
    <dataValidation allowBlank="1" showInputMessage="1" showErrorMessage="1" prompt="Onder publieke gebouwen wordt verstaan: een bank, gemeentehuis of politiekantoor." sqref="C50" xr:uid="{38ABE985-E8ED-4200-B95F-959ACBEC5A3F}"/>
    <dataValidation allowBlank="1" showErrorMessage="1" prompt="Onder recreatieve bestemmingen wordt verstaan: restaurant, theater, bioscoop, museum en winkels (ten zijnde voedsel). " sqref="C51" xr:uid="{C9F86C2C-0D1C-4975-8CFE-CB18C71D0153}"/>
    <dataValidation allowBlank="1" showErrorMessage="1" prompt="Onder rustpunten wordt verstaan: openbare zitgelegenheden waar iedereen gebruik van kan maken. " sqref="C96" xr:uid="{956607C9-F482-4E00-B265-C40754EE6E32}"/>
    <dataValidation type="decimal" operator="greaterThanOrEqual" allowBlank="1" showInputMessage="1" showErrorMessage="1" sqref="H48:H49" xr:uid="{1B97FE7F-5F60-41C0-B074-7A4894D92680}">
      <formula1>0</formula1>
    </dataValidation>
    <dataValidation allowBlank="1" showErrorMessage="1" prompt="Onder gezondheidszorg wordt verstaan: een huisarts, gezondheidscentrum of ziekenhuis. " sqref="C45" xr:uid="{ADC628DC-E651-4BE2-8A46-54F8BFA3B63A}"/>
    <dataValidation allowBlank="1" showErrorMessage="1" prompt="Onder supermarkt wordt verstaan: een locatie waar personen voedsel kunnen verkrijgen. " sqref="C47" xr:uid="{E990D905-E980-4B41-BC9F-E245A5087C64}"/>
    <dataValidation allowBlank="1" showErrorMessage="1" prompt="Onder publieke gebouwen wordt verstaan: een bank, gemeentehuis of politiekantoor." sqref="C49" xr:uid="{1C50DCDA-2AE5-4685-91B4-7607F6D26E2B}"/>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A931C7F0-7F0C-4264-882E-9EA85393AC0E}">
          <x14:formula1>
            <xm:f>Werkblad!$I$7:$I$10</xm:f>
          </x14:formula1>
          <xm:sqref>D7</xm:sqref>
        </x14:dataValidation>
        <x14:dataValidation type="list" allowBlank="1" showInputMessage="1" showErrorMessage="1" xr:uid="{F08EA6F2-285D-482B-95C4-27C9CAEFAB59}">
          <x14:formula1>
            <xm:f>Werkblad!$I$13:$I$18</xm:f>
          </x14:formula1>
          <xm:sqref>D12</xm:sqref>
        </x14:dataValidation>
        <x14:dataValidation type="list" allowBlank="1" showInputMessage="1" showErrorMessage="1" xr:uid="{06A27B6F-A706-4DE0-813C-C0ADD4F36F19}">
          <x14:formula1>
            <xm:f>Werkblad!$I$29:$I$34</xm:f>
          </x14:formula1>
          <xm:sqref>D39</xm:sqref>
        </x14:dataValidation>
        <x14:dataValidation type="list" allowBlank="1" showInputMessage="1" showErrorMessage="1" xr:uid="{7A37B0DB-303D-4C27-B555-BC9044EA6F1B}">
          <x14:formula1>
            <xm:f>Werkblad!$I$35:$I$40</xm:f>
          </x14:formula1>
          <xm:sqref>D41</xm:sqref>
        </x14:dataValidation>
        <x14:dataValidation type="list" allowBlank="1" showInputMessage="1" showErrorMessage="1" xr:uid="{2AEE1259-4E1C-40D6-907B-6C8A14F935F7}">
          <x14:formula1>
            <xm:f>Werkblad!$I$61:$I$67</xm:f>
          </x14:formula1>
          <xm:sqref>D54</xm:sqref>
        </x14:dataValidation>
        <x14:dataValidation type="list" allowBlank="1" showInputMessage="1" showErrorMessage="1" xr:uid="{09B8E02C-CDF6-43C8-9860-69F120F04570}">
          <x14:formula1>
            <xm:f>Werkblad!$I$68:$I$73</xm:f>
          </x14:formula1>
          <xm:sqref>D56</xm:sqref>
        </x14:dataValidation>
        <x14:dataValidation type="list" allowBlank="1" showInputMessage="1" showErrorMessage="1" xr:uid="{1485E9DE-8FDA-490F-ABBF-86EDA9B7A738}">
          <x14:formula1>
            <xm:f>Werkblad!$I$86:$I$91</xm:f>
          </x14:formula1>
          <xm:sqref>D83</xm:sqref>
        </x14:dataValidation>
        <x14:dataValidation type="list" allowBlank="1" showInputMessage="1" showErrorMessage="1" xr:uid="{E12C04D0-1ECC-4530-A1C9-2DCB80947F75}">
          <x14:formula1>
            <xm:f>Werkblad!$I$92:$I$97</xm:f>
          </x14:formula1>
          <xm:sqref>D85</xm:sqref>
        </x14:dataValidation>
        <x14:dataValidation type="list" allowBlank="1" showInputMessage="1" showErrorMessage="1" xr:uid="{CD0C460A-79D7-432A-9605-2572C7CB7DC4}">
          <x14:formula1>
            <xm:f>Werkblad!$I$100:$I$105</xm:f>
          </x14:formula1>
          <xm:sqref>D89</xm:sqref>
        </x14:dataValidation>
        <x14:dataValidation type="list" allowBlank="1" showInputMessage="1" showErrorMessage="1" xr:uid="{7B7030B7-3883-40E8-868B-3FC729652F88}">
          <x14:formula1>
            <xm:f>Werkblad!$I$106:$I$112</xm:f>
          </x14:formula1>
          <xm:sqref>D92</xm:sqref>
        </x14:dataValidation>
        <x14:dataValidation type="list" allowBlank="1" showInputMessage="1" showErrorMessage="1" xr:uid="{64DF8864-C576-47A1-B7DE-B90E906814CC}">
          <x14:formula1>
            <xm:f>Werkblad!$I$113:$I$118</xm:f>
          </x14:formula1>
          <xm:sqref>D94</xm:sqref>
        </x14:dataValidation>
        <x14:dataValidation type="list" allowBlank="1" showInputMessage="1" showErrorMessage="1" xr:uid="{FFA0B9AC-FD67-40E0-B9A9-0899CECF2257}">
          <x14:formula1>
            <xm:f>Werkblad!$I$119:$I$124</xm:f>
          </x14:formula1>
          <xm:sqref>D96</xm:sqref>
        </x14:dataValidation>
        <x14:dataValidation type="list" allowBlank="1" showInputMessage="1" showErrorMessage="1" xr:uid="{866D5338-61B1-4366-B889-FB962B714548}">
          <x14:formula1>
            <xm:f>Werkblad!$I$125:$I$130</xm:f>
          </x14:formula1>
          <xm:sqref>D98</xm:sqref>
        </x14:dataValidation>
        <x14:dataValidation type="list" allowBlank="1" showInputMessage="1" showErrorMessage="1" xr:uid="{5C6F83E2-4F39-43EA-A4E9-85AB5583B503}">
          <x14:formula1>
            <xm:f>Werkblad!$I$131:$I$135</xm:f>
          </x14:formula1>
          <xm:sqref>D100</xm:sqref>
        </x14:dataValidation>
        <x14:dataValidation type="list" allowBlank="1" showInputMessage="1" showErrorMessage="1" xr:uid="{38D1EF74-9989-4FF8-AA88-F8FB7E053207}">
          <x14:formula1>
            <xm:f>Werkblad!$I$136:$I$141</xm:f>
          </x14:formula1>
          <xm:sqref>D103</xm:sqref>
        </x14:dataValidation>
        <x14:dataValidation type="list" allowBlank="1" showInputMessage="1" showErrorMessage="1" xr:uid="{FAE4392A-5437-40D6-9260-73D547F45B0D}">
          <x14:formula1>
            <xm:f>Werkblad!$I$146:$I$151</xm:f>
          </x14:formula1>
          <xm:sqref>D116</xm:sqref>
        </x14:dataValidation>
        <x14:dataValidation type="list" allowBlank="1" showInputMessage="1" showErrorMessage="1" xr:uid="{5FF071C7-1DB9-4591-AD5E-BB4A4829EF37}">
          <x14:formula1>
            <xm:f>Werkblad!$I$164:$I$169</xm:f>
          </x14:formula1>
          <xm:sqref>D122</xm:sqref>
        </x14:dataValidation>
        <x14:dataValidation type="list" allowBlank="1" showInputMessage="1" showErrorMessage="1" xr:uid="{07FF62B7-2396-4ED8-9E91-C3732BB5955E}">
          <x14:formula1>
            <xm:f>Werkblad!$I$152:$I$157</xm:f>
          </x14:formula1>
          <xm:sqref>D118</xm:sqref>
        </x14:dataValidation>
        <x14:dataValidation type="list" allowBlank="1" showInputMessage="1" showErrorMessage="1" xr:uid="{F8D55F06-4797-49BA-86D7-C3052C593B6F}">
          <x14:formula1>
            <xm:f>Werkblad!$I$41:$I$44</xm:f>
          </x14:formula1>
          <xm:sqref>D51 D43 D49 D47 D45</xm:sqref>
        </x14:dataValidation>
        <x14:dataValidation type="list" allowBlank="1" showInputMessage="1" showErrorMessage="1" xr:uid="{2E244577-A058-4FDC-9D3F-EEBB0281D6D6}">
          <x14:formula1>
            <xm:f>Werkblad!$I$82:$I$85</xm:f>
          </x14:formula1>
          <xm:sqref>D71</xm:sqref>
        </x14:dataValidation>
        <x14:dataValidation type="list" allowBlank="1" showInputMessage="1" showErrorMessage="1" xr:uid="{A17C0719-57F2-45B6-8ADA-F9EF489E8C2F}">
          <x14:formula1>
            <xm:f>Werkblad!$I$74:$I$77</xm:f>
          </x14:formula1>
          <xm:sqref>D58</xm:sqref>
        </x14:dataValidation>
        <x14:dataValidation type="list" allowBlank="1" showInputMessage="1" showErrorMessage="1" xr:uid="{A6C75A2D-7974-46C3-93D4-9DC1BDE256E6}">
          <x14:formula1>
            <xm:f>Werkblad!$I$78:$I$81</xm:f>
          </x14:formula1>
          <xm:sqref>D60</xm:sqref>
        </x14:dataValidation>
        <x14:dataValidation type="list" allowBlank="1" showInputMessage="1" showErrorMessage="1" xr:uid="{0F9C1C18-A00F-491F-9CE9-24EEA048C400}">
          <x14:formula1>
            <xm:f>Werkblad!$I$142:$I$145</xm:f>
          </x14:formula1>
          <xm:sqref>D114</xm:sqref>
        </x14:dataValidation>
        <x14:dataValidation type="list" allowBlank="1" showInputMessage="1" showErrorMessage="1" xr:uid="{1C642B43-C6F6-4F5B-BCEC-7E8766847FD1}">
          <x14:formula1>
            <xm:f>Werkblad!$I$158:$I$163</xm:f>
          </x14:formula1>
          <xm:sqref>D120</xm:sqref>
        </x14:dataValidation>
        <x14:dataValidation type="list" allowBlank="1" showInputMessage="1" showErrorMessage="1" xr:uid="{C03E4900-6BE0-4687-917A-7BC06C4C7480}">
          <x14:formula1>
            <xm:f>Werkblad!$I$26:$I$28</xm:f>
          </x14:formula1>
          <xm:sqref>D37</xm:sqref>
        </x14:dataValidation>
        <x14:dataValidation type="list" allowBlank="1" showInputMessage="1" showErrorMessage="1" xr:uid="{4637D469-6EFE-4051-B1C5-7DE552F49731}">
          <x14:formula1>
            <xm:f>Werkblad!$I$23:$I$25</xm:f>
          </x14:formula1>
          <xm:sqref>D25</xm:sqref>
        </x14:dataValidation>
        <x14:dataValidation type="list" allowBlank="1" showInputMessage="1" showErrorMessage="1" xr:uid="{F68FCDE1-969D-423F-B431-DD6E6769EFBC}">
          <x14:formula1>
            <xm:f>Werkblad!$I$19:$I$22</xm:f>
          </x14:formula1>
          <xm:sqref>D14</xm:sqref>
        </x14:dataValidation>
        <x14:dataValidation type="list" allowBlank="1" showInputMessage="1" showErrorMessage="1" xr:uid="{51D4E22E-5ED6-40B9-A52B-9FD22D7100AB}">
          <x14:formula1>
            <xm:f>Werkblad!I4:I5</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062A-0ECF-49F7-89AD-6A7D13D011FA}">
  <sheetPr codeName="Blad2"/>
  <dimension ref="A2:U175"/>
  <sheetViews>
    <sheetView topLeftCell="A109" workbookViewId="0">
      <selection activeCell="I1" sqref="I1:I1048576"/>
    </sheetView>
  </sheetViews>
  <sheetFormatPr defaultRowHeight="13.2"/>
  <cols>
    <col min="1" max="1" width="11.33203125" bestFit="1" customWidth="1"/>
    <col min="2" max="2" width="5.109375" customWidth="1"/>
    <col min="3" max="3" width="81.109375" customWidth="1"/>
    <col min="4" max="4" width="45.6640625" customWidth="1"/>
    <col min="5" max="6" width="5.44140625" style="4" customWidth="1"/>
    <col min="7" max="8" width="5.88671875" style="4" customWidth="1"/>
    <col min="9" max="9" width="59.44140625" customWidth="1"/>
    <col min="10" max="10" width="6.109375" style="19" customWidth="1"/>
    <col min="11" max="12" width="5.44140625" style="19" customWidth="1"/>
    <col min="13" max="13" width="5.88671875" style="19" customWidth="1"/>
    <col min="14" max="14" width="69.33203125" style="8" customWidth="1"/>
    <col min="15" max="15" width="72" customWidth="1"/>
  </cols>
  <sheetData>
    <row r="2" spans="1:16" s="1" customFormat="1">
      <c r="A2" s="24" t="s">
        <v>112</v>
      </c>
      <c r="B2" s="1" t="s">
        <v>113</v>
      </c>
      <c r="C2" s="1" t="s">
        <v>1</v>
      </c>
      <c r="D2" s="1" t="s">
        <v>147</v>
      </c>
      <c r="E2" s="18" t="s">
        <v>150</v>
      </c>
      <c r="F2" s="10"/>
      <c r="G2" s="10"/>
      <c r="H2" s="18" t="s">
        <v>153</v>
      </c>
      <c r="J2" s="20" t="s">
        <v>152</v>
      </c>
      <c r="K2" s="22" t="s">
        <v>151</v>
      </c>
      <c r="L2" s="20"/>
      <c r="M2" s="20"/>
      <c r="N2" s="11" t="s">
        <v>117</v>
      </c>
      <c r="O2" s="1" t="s">
        <v>118</v>
      </c>
      <c r="P2" s="1" t="s">
        <v>261</v>
      </c>
    </row>
    <row r="4" spans="1:16">
      <c r="A4" s="6" t="s">
        <v>114</v>
      </c>
      <c r="B4" s="6" t="s">
        <v>2</v>
      </c>
      <c r="C4" s="6" t="s">
        <v>211</v>
      </c>
      <c r="D4" s="6" t="str">
        <f>Invoerblad!D5</f>
        <v>wijk</v>
      </c>
      <c r="E4" s="98"/>
      <c r="F4" s="98"/>
      <c r="G4" s="98"/>
      <c r="H4" s="98" t="s">
        <v>77</v>
      </c>
      <c r="I4" s="117" t="s">
        <v>216</v>
      </c>
    </row>
    <row r="5" spans="1:16">
      <c r="A5" s="6"/>
      <c r="B5" s="6"/>
      <c r="C5" s="6"/>
      <c r="D5" s="6"/>
      <c r="E5" s="98"/>
      <c r="F5" s="98"/>
      <c r="G5" s="98"/>
      <c r="H5" s="98" t="s">
        <v>78</v>
      </c>
      <c r="I5" s="118" t="s">
        <v>217</v>
      </c>
    </row>
    <row r="6" spans="1:16">
      <c r="A6" s="6"/>
      <c r="B6" s="6"/>
      <c r="C6" s="6"/>
      <c r="D6" s="6"/>
      <c r="E6" s="98"/>
      <c r="F6" s="98"/>
      <c r="G6" s="98"/>
      <c r="H6" s="98"/>
      <c r="I6" s="6"/>
    </row>
    <row r="7" spans="1:16" ht="12.75" customHeight="1">
      <c r="A7" s="6" t="s">
        <v>114</v>
      </c>
      <c r="B7" s="6" t="s">
        <v>212</v>
      </c>
      <c r="C7" s="6" t="s">
        <v>84</v>
      </c>
      <c r="D7" s="6">
        <f>Invoerblad!D7</f>
        <v>0</v>
      </c>
      <c r="E7" s="119" t="s">
        <v>77</v>
      </c>
      <c r="F7" s="119" t="s">
        <v>78</v>
      </c>
      <c r="G7" s="119" t="s">
        <v>79</v>
      </c>
      <c r="H7" s="119" t="s">
        <v>77</v>
      </c>
      <c r="I7" s="6" t="s">
        <v>148</v>
      </c>
      <c r="J7" s="19" t="e">
        <f>MATCH(D7,I7:I9,0)</f>
        <v>#N/A</v>
      </c>
      <c r="K7" s="19" t="s">
        <v>77</v>
      </c>
      <c r="L7" s="19" t="s">
        <v>78</v>
      </c>
      <c r="M7" s="19" t="s">
        <v>79</v>
      </c>
      <c r="N7" s="148" t="s">
        <v>76</v>
      </c>
      <c r="P7">
        <f>IFERROR(J7,-1)</f>
        <v>-1</v>
      </c>
    </row>
    <row r="8" spans="1:16">
      <c r="A8" s="6"/>
      <c r="B8" s="6"/>
      <c r="C8" s="6"/>
      <c r="D8" s="6"/>
      <c r="E8" s="98"/>
      <c r="F8" s="98"/>
      <c r="G8" s="98"/>
      <c r="H8" s="98" t="s">
        <v>78</v>
      </c>
      <c r="I8" s="6" t="s">
        <v>149</v>
      </c>
      <c r="N8" s="148"/>
    </row>
    <row r="9" spans="1:16">
      <c r="A9" s="6"/>
      <c r="B9" s="6"/>
      <c r="C9" s="6"/>
      <c r="D9" s="6"/>
      <c r="E9" s="98"/>
      <c r="F9" s="98"/>
      <c r="G9" s="98"/>
      <c r="H9" s="98" t="s">
        <v>79</v>
      </c>
      <c r="I9" s="6" t="s">
        <v>85</v>
      </c>
      <c r="N9" s="148"/>
    </row>
    <row r="10" spans="1:16">
      <c r="A10" s="6"/>
      <c r="B10" s="6"/>
      <c r="C10" s="6"/>
      <c r="D10" s="6"/>
      <c r="E10" s="98"/>
      <c r="F10" s="98"/>
      <c r="G10" s="98"/>
      <c r="H10" s="98"/>
      <c r="I10" s="6"/>
    </row>
    <row r="11" spans="1:16">
      <c r="A11" s="6" t="s">
        <v>114</v>
      </c>
      <c r="B11" s="6" t="s">
        <v>213</v>
      </c>
      <c r="C11" s="6" t="s">
        <v>214</v>
      </c>
      <c r="D11" s="120">
        <f>Invoerblad!D9</f>
        <v>0</v>
      </c>
      <c r="E11" s="98"/>
      <c r="F11" s="98"/>
      <c r="G11" s="98"/>
      <c r="H11" s="98"/>
      <c r="I11" s="6"/>
    </row>
    <row r="13" spans="1:16">
      <c r="A13" t="s">
        <v>8</v>
      </c>
      <c r="B13" t="s">
        <v>3</v>
      </c>
      <c r="C13" t="s">
        <v>4</v>
      </c>
      <c r="D13" s="97">
        <f>Invoerblad!D12</f>
        <v>0</v>
      </c>
      <c r="E13" s="4">
        <v>1</v>
      </c>
      <c r="F13" s="4">
        <v>1</v>
      </c>
      <c r="G13" s="4">
        <v>1</v>
      </c>
      <c r="I13" t="s">
        <v>26</v>
      </c>
      <c r="J13" s="19" t="e">
        <f>MATCH(D13,I13:I17,0)</f>
        <v>#N/A</v>
      </c>
      <c r="K13" s="19" t="e">
        <f ca="1">OFFSET(E12,$J13,0)</f>
        <v>#N/A</v>
      </c>
      <c r="L13" s="19" t="e">
        <f ca="1">OFFSET(F12,$J13,0)</f>
        <v>#N/A</v>
      </c>
      <c r="M13" s="19" t="e">
        <f ca="1">OFFSET(G12,$J13,0)</f>
        <v>#N/A</v>
      </c>
      <c r="P13">
        <f>IFERROR(J13,-1)</f>
        <v>-1</v>
      </c>
    </row>
    <row r="14" spans="1:16">
      <c r="E14" s="4">
        <v>2</v>
      </c>
      <c r="F14" s="4">
        <v>2</v>
      </c>
      <c r="G14" s="4">
        <v>2</v>
      </c>
      <c r="I14" t="s">
        <v>302</v>
      </c>
    </row>
    <row r="15" spans="1:16">
      <c r="E15" s="4">
        <v>3</v>
      </c>
      <c r="F15" s="4">
        <v>3</v>
      </c>
      <c r="G15" s="4">
        <v>3</v>
      </c>
      <c r="I15" t="s">
        <v>27</v>
      </c>
    </row>
    <row r="16" spans="1:16">
      <c r="E16" s="4">
        <v>4</v>
      </c>
      <c r="F16" s="4">
        <v>5</v>
      </c>
      <c r="G16" s="4">
        <v>5</v>
      </c>
      <c r="I16" t="s">
        <v>5</v>
      </c>
    </row>
    <row r="17" spans="1:16">
      <c r="E17" s="4">
        <v>5</v>
      </c>
      <c r="F17" s="4">
        <v>5</v>
      </c>
      <c r="G17" s="4">
        <v>5</v>
      </c>
      <c r="I17" s="91" t="s">
        <v>28</v>
      </c>
    </row>
    <row r="18" spans="1:16">
      <c r="N18" s="17"/>
    </row>
    <row r="19" spans="1:16" ht="26.4">
      <c r="A19" s="6" t="s">
        <v>12</v>
      </c>
      <c r="B19" t="s">
        <v>6</v>
      </c>
      <c r="C19" s="7" t="s">
        <v>195</v>
      </c>
      <c r="D19">
        <f>Invoerblad!D14</f>
        <v>0</v>
      </c>
      <c r="E19" s="98">
        <v>5</v>
      </c>
      <c r="F19" s="98">
        <v>5</v>
      </c>
      <c r="G19" s="98">
        <v>5</v>
      </c>
      <c r="H19" s="98"/>
      <c r="I19" s="6" t="s">
        <v>50</v>
      </c>
      <c r="J19" s="19" t="e">
        <f>MATCH(D19,I19:I21,0)</f>
        <v>#N/A</v>
      </c>
      <c r="K19" s="19" t="e">
        <f ca="1">OFFSET(E18,$J19,0)</f>
        <v>#N/A</v>
      </c>
      <c r="L19" s="19" t="e">
        <f t="shared" ref="L19:M19" ca="1" si="0">OFFSET(F18,$J19,0)</f>
        <v>#N/A</v>
      </c>
      <c r="M19" s="19" t="e">
        <f t="shared" ca="1" si="0"/>
        <v>#N/A</v>
      </c>
      <c r="N19" s="31" t="s">
        <v>111</v>
      </c>
      <c r="P19">
        <f>IFERROR(J19,-1)</f>
        <v>-1</v>
      </c>
    </row>
    <row r="20" spans="1:16" ht="26.4">
      <c r="A20" s="6"/>
      <c r="E20" s="98">
        <v>3</v>
      </c>
      <c r="F20" s="98">
        <v>3</v>
      </c>
      <c r="G20" s="98">
        <v>3</v>
      </c>
      <c r="H20" s="98"/>
      <c r="I20" s="6" t="s">
        <v>287</v>
      </c>
      <c r="N20" s="31" t="s">
        <v>194</v>
      </c>
    </row>
    <row r="21" spans="1:16">
      <c r="A21" s="6"/>
      <c r="E21" s="98">
        <v>1</v>
      </c>
      <c r="F21" s="98">
        <v>1</v>
      </c>
      <c r="G21" s="98">
        <v>1</v>
      </c>
      <c r="H21" s="98"/>
      <c r="I21" s="6" t="s">
        <v>51</v>
      </c>
      <c r="N21" s="23"/>
    </row>
    <row r="22" spans="1:16">
      <c r="A22" s="6"/>
      <c r="N22" s="9"/>
    </row>
    <row r="23" spans="1:16">
      <c r="A23" s="6" t="s">
        <v>12</v>
      </c>
      <c r="B23" t="s">
        <v>7</v>
      </c>
      <c r="C23" s="7" t="s">
        <v>196</v>
      </c>
      <c r="D23">
        <f>Invoerblad!D25</f>
        <v>0</v>
      </c>
      <c r="E23" s="4">
        <v>5</v>
      </c>
      <c r="F23" s="4">
        <v>5</v>
      </c>
      <c r="G23" s="4">
        <v>5</v>
      </c>
      <c r="I23" t="s">
        <v>50</v>
      </c>
      <c r="J23" s="19" t="e">
        <f>MATCH(D23,I23:I24,0)</f>
        <v>#N/A</v>
      </c>
      <c r="K23" s="19" t="e">
        <f ca="1">OFFSET(E22,$J23,0)</f>
        <v>#N/A</v>
      </c>
      <c r="L23" s="19" t="e">
        <f ca="1">OFFSET(F22,$J23,0)</f>
        <v>#N/A</v>
      </c>
      <c r="M23" s="19" t="e">
        <f ca="1">OFFSET(G22,$J23,0)</f>
        <v>#N/A</v>
      </c>
      <c r="N23" s="9"/>
      <c r="P23">
        <f>IFERROR(J23,-1)</f>
        <v>-1</v>
      </c>
    </row>
    <row r="24" spans="1:16">
      <c r="A24" s="6"/>
      <c r="E24" s="4">
        <v>1</v>
      </c>
      <c r="F24" s="4">
        <v>1</v>
      </c>
      <c r="G24" s="4">
        <v>1</v>
      </c>
      <c r="I24" t="s">
        <v>51</v>
      </c>
      <c r="N24" s="9"/>
    </row>
    <row r="25" spans="1:16">
      <c r="A25" s="6"/>
      <c r="N25" s="9"/>
    </row>
    <row r="26" spans="1:16">
      <c r="A26" s="6" t="s">
        <v>12</v>
      </c>
      <c r="B26" t="s">
        <v>230</v>
      </c>
      <c r="C26" t="s">
        <v>305</v>
      </c>
      <c r="D26">
        <f>Invoerblad!D37</f>
        <v>0</v>
      </c>
      <c r="E26" s="4">
        <v>5</v>
      </c>
      <c r="F26" s="4">
        <v>5</v>
      </c>
      <c r="G26" s="4">
        <v>5</v>
      </c>
      <c r="I26" t="s">
        <v>50</v>
      </c>
      <c r="J26" s="19" t="e">
        <f>MATCH(D26,I26:I27,0)</f>
        <v>#N/A</v>
      </c>
      <c r="K26" s="19" t="e">
        <f ca="1">OFFSET(E25,$J26,0)</f>
        <v>#N/A</v>
      </c>
      <c r="L26" s="19" t="e">
        <f ca="1">OFFSET(F25,$J26,0)</f>
        <v>#N/A</v>
      </c>
      <c r="M26" s="19" t="e">
        <f ca="1">OFFSET(G25,$J26,0)</f>
        <v>#N/A</v>
      </c>
      <c r="N26" s="9"/>
      <c r="P26">
        <f>IFERROR(J26,-1)</f>
        <v>-1</v>
      </c>
    </row>
    <row r="27" spans="1:16">
      <c r="E27" s="4">
        <v>1</v>
      </c>
      <c r="F27" s="4">
        <v>1</v>
      </c>
      <c r="G27" s="4">
        <v>1</v>
      </c>
      <c r="I27" t="s">
        <v>51</v>
      </c>
      <c r="N27" s="9"/>
    </row>
    <row r="29" spans="1:16" ht="26.4">
      <c r="A29" t="s">
        <v>8</v>
      </c>
      <c r="B29" t="s">
        <v>87</v>
      </c>
      <c r="C29" t="s">
        <v>127</v>
      </c>
      <c r="D29">
        <f>Invoerblad!D39</f>
        <v>0</v>
      </c>
      <c r="E29" s="4">
        <v>1</v>
      </c>
      <c r="F29" s="4">
        <v>1</v>
      </c>
      <c r="G29" s="4">
        <v>1</v>
      </c>
      <c r="I29" t="s">
        <v>36</v>
      </c>
      <c r="J29" s="19" t="e">
        <f>MATCH(D29,I29:I33,0)</f>
        <v>#N/A</v>
      </c>
      <c r="K29" s="19" t="e">
        <f ca="1">OFFSET(E28,$J29,0)</f>
        <v>#N/A</v>
      </c>
      <c r="L29" s="19" t="e">
        <f t="shared" ref="L29:M29" ca="1" si="1">OFFSET(F28,$J29,0)</f>
        <v>#N/A</v>
      </c>
      <c r="M29" s="19" t="e">
        <f t="shared" ca="1" si="1"/>
        <v>#N/A</v>
      </c>
      <c r="N29" s="9" t="s">
        <v>80</v>
      </c>
      <c r="O29" s="12" t="s">
        <v>129</v>
      </c>
      <c r="P29">
        <f>IFERROR(J29,-1)</f>
        <v>-1</v>
      </c>
    </row>
    <row r="30" spans="1:16">
      <c r="E30" s="4">
        <v>2</v>
      </c>
      <c r="F30" s="4">
        <v>2</v>
      </c>
      <c r="G30" s="4">
        <v>2</v>
      </c>
      <c r="I30" t="s">
        <v>37</v>
      </c>
      <c r="N30" s="9"/>
    </row>
    <row r="31" spans="1:16">
      <c r="E31" s="4">
        <v>3</v>
      </c>
      <c r="F31" s="4">
        <v>3</v>
      </c>
      <c r="G31" s="4">
        <v>3</v>
      </c>
      <c r="I31" t="s">
        <v>38</v>
      </c>
      <c r="N31" s="9" t="s">
        <v>81</v>
      </c>
    </row>
    <row r="32" spans="1:16">
      <c r="E32" s="4">
        <v>4</v>
      </c>
      <c r="F32" s="4">
        <v>4</v>
      </c>
      <c r="G32" s="4">
        <v>4</v>
      </c>
      <c r="I32" t="s">
        <v>39</v>
      </c>
      <c r="N32" s="9" t="s">
        <v>82</v>
      </c>
    </row>
    <row r="33" spans="1:16">
      <c r="E33" s="4">
        <v>5</v>
      </c>
      <c r="F33" s="4">
        <v>5</v>
      </c>
      <c r="G33" s="4">
        <v>5</v>
      </c>
      <c r="I33" t="s">
        <v>40</v>
      </c>
      <c r="N33" s="9"/>
    </row>
    <row r="34" spans="1:16">
      <c r="N34" s="9" t="s">
        <v>83</v>
      </c>
    </row>
    <row r="35" spans="1:16">
      <c r="A35" t="s">
        <v>8</v>
      </c>
      <c r="B35" t="s">
        <v>88</v>
      </c>
      <c r="C35" t="s">
        <v>128</v>
      </c>
      <c r="D35">
        <f>Invoerblad!D41</f>
        <v>0</v>
      </c>
      <c r="E35" s="4">
        <v>1</v>
      </c>
      <c r="F35" s="4">
        <v>1</v>
      </c>
      <c r="G35" s="4">
        <v>1</v>
      </c>
      <c r="I35" t="s">
        <v>36</v>
      </c>
      <c r="J35" s="19" t="e">
        <f>MATCH(D35,I35:I39,0)</f>
        <v>#N/A</v>
      </c>
      <c r="K35" s="19" t="e">
        <f ca="1">OFFSET(E34,$J35,0)</f>
        <v>#N/A</v>
      </c>
      <c r="L35" s="19" t="e">
        <f t="shared" ref="L35" ca="1" si="2">OFFSET(F34,$J35,0)</f>
        <v>#N/A</v>
      </c>
      <c r="M35" s="19" t="e">
        <f t="shared" ref="M35" ca="1" si="3">OFFSET(G34,$J35,0)</f>
        <v>#N/A</v>
      </c>
      <c r="N35" s="9"/>
      <c r="O35" s="12" t="s">
        <v>129</v>
      </c>
      <c r="P35">
        <f>IFERROR(J35,-1)</f>
        <v>-1</v>
      </c>
    </row>
    <row r="36" spans="1:16">
      <c r="E36" s="4">
        <v>2</v>
      </c>
      <c r="F36" s="4">
        <v>2</v>
      </c>
      <c r="G36" s="4">
        <v>2</v>
      </c>
      <c r="I36" t="s">
        <v>37</v>
      </c>
      <c r="N36" s="9"/>
    </row>
    <row r="37" spans="1:16">
      <c r="E37" s="4">
        <v>3</v>
      </c>
      <c r="F37" s="4">
        <v>3</v>
      </c>
      <c r="G37" s="4">
        <v>3</v>
      </c>
      <c r="I37" t="s">
        <v>38</v>
      </c>
      <c r="N37" s="9"/>
    </row>
    <row r="38" spans="1:16">
      <c r="E38" s="4">
        <v>4</v>
      </c>
      <c r="F38" s="4">
        <v>4</v>
      </c>
      <c r="G38" s="4">
        <v>4</v>
      </c>
      <c r="I38" t="s">
        <v>39</v>
      </c>
      <c r="N38" s="9"/>
    </row>
    <row r="39" spans="1:16">
      <c r="E39" s="4">
        <v>5</v>
      </c>
      <c r="F39" s="4">
        <v>5</v>
      </c>
      <c r="G39" s="4">
        <v>5</v>
      </c>
      <c r="I39" t="s">
        <v>40</v>
      </c>
      <c r="N39" s="9"/>
    </row>
    <row r="41" spans="1:16">
      <c r="A41" t="s">
        <v>8</v>
      </c>
      <c r="B41" s="6" t="s">
        <v>191</v>
      </c>
      <c r="C41" s="6" t="s">
        <v>126</v>
      </c>
      <c r="D41" s="6">
        <f>Invoerblad!D43</f>
        <v>0</v>
      </c>
      <c r="E41" s="98">
        <v>5</v>
      </c>
      <c r="F41" s="98">
        <v>5</v>
      </c>
      <c r="G41" s="98">
        <v>5</v>
      </c>
      <c r="H41" s="98"/>
      <c r="I41" s="6" t="s">
        <v>303</v>
      </c>
      <c r="J41" s="19" t="e">
        <f>MATCH(D41,I41:I43,0)</f>
        <v>#N/A</v>
      </c>
      <c r="K41" s="19" t="e">
        <f ca="1">OFFSET(E40,$J41,0)</f>
        <v>#N/A</v>
      </c>
      <c r="L41" s="19" t="e">
        <f t="shared" ref="L41" ca="1" si="4">OFFSET(F40,$J41,0)</f>
        <v>#N/A</v>
      </c>
      <c r="M41" s="19" t="e">
        <f t="shared" ref="M41" ca="1" si="5">OFFSET(G40,$J41,0)</f>
        <v>#N/A</v>
      </c>
      <c r="P41">
        <f>IFERROR(J41,-1)</f>
        <v>-1</v>
      </c>
    </row>
    <row r="42" spans="1:16">
      <c r="B42" s="6"/>
      <c r="C42" s="6"/>
      <c r="D42" s="6"/>
      <c r="E42" s="98">
        <v>3</v>
      </c>
      <c r="F42" s="98">
        <v>3</v>
      </c>
      <c r="G42" s="98">
        <v>4</v>
      </c>
      <c r="H42" s="98"/>
      <c r="I42" s="6" t="s">
        <v>240</v>
      </c>
    </row>
    <row r="43" spans="1:16">
      <c r="B43" s="6"/>
      <c r="C43" s="6"/>
      <c r="D43" s="6"/>
      <c r="E43" s="98">
        <v>1</v>
      </c>
      <c r="F43" s="98">
        <v>1</v>
      </c>
      <c r="G43" s="98">
        <v>1</v>
      </c>
      <c r="H43" s="98"/>
      <c r="I43" s="6" t="s">
        <v>304</v>
      </c>
    </row>
    <row r="44" spans="1:16">
      <c r="B44" s="6"/>
      <c r="C44" s="6"/>
      <c r="D44" s="6"/>
      <c r="E44" s="98"/>
      <c r="F44" s="98"/>
      <c r="G44" s="98"/>
      <c r="H44" s="98"/>
      <c r="I44" s="6"/>
    </row>
    <row r="45" spans="1:16">
      <c r="A45" t="s">
        <v>8</v>
      </c>
      <c r="B45" s="6" t="s">
        <v>192</v>
      </c>
      <c r="C45" s="6" t="s">
        <v>124</v>
      </c>
      <c r="D45" s="6">
        <f>Invoerblad!D45</f>
        <v>0</v>
      </c>
      <c r="E45" s="98">
        <v>5</v>
      </c>
      <c r="F45" s="98">
        <v>5</v>
      </c>
      <c r="G45" s="98">
        <v>5</v>
      </c>
      <c r="H45" s="98"/>
      <c r="I45" s="6" t="s">
        <v>303</v>
      </c>
      <c r="J45" s="19" t="e">
        <f>MATCH(D45,I45:I47,0)</f>
        <v>#N/A</v>
      </c>
      <c r="K45" s="19" t="e">
        <f ca="1">OFFSET(E44,$J45,0)</f>
        <v>#N/A</v>
      </c>
      <c r="L45" s="19" t="e">
        <f t="shared" ref="L45" ca="1" si="6">OFFSET(F44,$J45,0)</f>
        <v>#N/A</v>
      </c>
      <c r="M45" s="19" t="e">
        <f t="shared" ref="M45" ca="1" si="7">OFFSET(G44,$J45,0)</f>
        <v>#N/A</v>
      </c>
      <c r="O45" s="12" t="s">
        <v>125</v>
      </c>
      <c r="P45">
        <f>IFERROR(J45,-1)</f>
        <v>-1</v>
      </c>
    </row>
    <row r="46" spans="1:16">
      <c r="B46" s="6"/>
      <c r="C46" s="6"/>
      <c r="D46" s="6"/>
      <c r="E46" s="98">
        <v>3</v>
      </c>
      <c r="F46" s="98">
        <v>3</v>
      </c>
      <c r="G46" s="98">
        <v>4</v>
      </c>
      <c r="H46" s="98"/>
      <c r="I46" s="6" t="s">
        <v>240</v>
      </c>
    </row>
    <row r="47" spans="1:16">
      <c r="B47" s="6"/>
      <c r="C47" s="6"/>
      <c r="D47" s="6"/>
      <c r="E47" s="98">
        <v>1</v>
      </c>
      <c r="F47" s="98">
        <v>1</v>
      </c>
      <c r="G47" s="98">
        <v>1</v>
      </c>
      <c r="H47" s="98"/>
      <c r="I47" s="6" t="s">
        <v>304</v>
      </c>
    </row>
    <row r="48" spans="1:16">
      <c r="B48" s="6"/>
      <c r="C48" s="6"/>
      <c r="D48" s="6"/>
      <c r="E48" s="98"/>
      <c r="F48" s="98"/>
      <c r="G48" s="98"/>
      <c r="H48" s="98"/>
      <c r="I48" s="6"/>
    </row>
    <row r="49" spans="1:21">
      <c r="A49" t="s">
        <v>8</v>
      </c>
      <c r="B49" s="6" t="s">
        <v>193</v>
      </c>
      <c r="C49" s="6" t="s">
        <v>122</v>
      </c>
      <c r="D49" s="6">
        <f>Invoerblad!D47</f>
        <v>0</v>
      </c>
      <c r="E49" s="98">
        <v>5</v>
      </c>
      <c r="F49" s="98">
        <v>5</v>
      </c>
      <c r="G49" s="98">
        <v>5</v>
      </c>
      <c r="H49" s="98"/>
      <c r="I49" s="6" t="s">
        <v>303</v>
      </c>
      <c r="J49" s="19" t="e">
        <f>MATCH(D49,I49:I51,0)</f>
        <v>#N/A</v>
      </c>
      <c r="K49" s="19" t="e">
        <f ca="1">OFFSET(E48,$J49,0)</f>
        <v>#N/A</v>
      </c>
      <c r="L49" s="19" t="e">
        <f t="shared" ref="L49" ca="1" si="8">OFFSET(F48,$J49,0)</f>
        <v>#N/A</v>
      </c>
      <c r="M49" s="19" t="e">
        <f t="shared" ref="M49" ca="1" si="9">OFFSET(G48,$J49,0)</f>
        <v>#N/A</v>
      </c>
      <c r="O49" s="12" t="s">
        <v>123</v>
      </c>
      <c r="P49">
        <f>IFERROR(J49,-1)</f>
        <v>-1</v>
      </c>
    </row>
    <row r="50" spans="1:21">
      <c r="B50" s="6"/>
      <c r="C50" s="6"/>
      <c r="D50" s="6"/>
      <c r="E50" s="98">
        <v>3</v>
      </c>
      <c r="F50" s="98">
        <v>3</v>
      </c>
      <c r="G50" s="98">
        <v>4</v>
      </c>
      <c r="H50" s="98"/>
      <c r="I50" s="6" t="s">
        <v>240</v>
      </c>
    </row>
    <row r="51" spans="1:21">
      <c r="B51" s="6"/>
      <c r="C51" s="6"/>
      <c r="D51" s="6"/>
      <c r="E51" s="98">
        <v>1</v>
      </c>
      <c r="F51" s="98">
        <v>1</v>
      </c>
      <c r="G51" s="98">
        <v>1</v>
      </c>
      <c r="H51" s="98"/>
      <c r="I51" s="6" t="s">
        <v>304</v>
      </c>
    </row>
    <row r="52" spans="1:21">
      <c r="B52" s="6"/>
      <c r="C52" s="6"/>
      <c r="D52" s="6"/>
      <c r="E52" s="98"/>
      <c r="F52" s="98"/>
      <c r="G52" s="98"/>
      <c r="H52" s="98"/>
      <c r="I52" s="6"/>
    </row>
    <row r="53" spans="1:21">
      <c r="A53" t="s">
        <v>8</v>
      </c>
      <c r="B53" s="6" t="s">
        <v>231</v>
      </c>
      <c r="C53" s="6" t="s">
        <v>116</v>
      </c>
      <c r="D53" s="6">
        <f>Invoerblad!D49</f>
        <v>0</v>
      </c>
      <c r="E53" s="98">
        <v>5</v>
      </c>
      <c r="F53" s="98">
        <v>5</v>
      </c>
      <c r="G53" s="98">
        <v>5</v>
      </c>
      <c r="H53" s="98"/>
      <c r="I53" s="6" t="s">
        <v>303</v>
      </c>
      <c r="J53" s="19" t="e">
        <f>MATCH(D53,I53:I55,0)</f>
        <v>#N/A</v>
      </c>
      <c r="K53" s="19" t="e">
        <f ca="1">OFFSET(E52,$J53,0)</f>
        <v>#N/A</v>
      </c>
      <c r="L53" s="19" t="e">
        <f t="shared" ref="L53" ca="1" si="10">OFFSET(F52,$J53,0)</f>
        <v>#N/A</v>
      </c>
      <c r="M53" s="19" t="e">
        <f t="shared" ref="M53" ca="1" si="11">OFFSET(G52,$J53,0)</f>
        <v>#N/A</v>
      </c>
      <c r="O53" s="12" t="s">
        <v>119</v>
      </c>
      <c r="P53">
        <f>IFERROR(J53,-1)</f>
        <v>-1</v>
      </c>
    </row>
    <row r="54" spans="1:21">
      <c r="B54" s="6"/>
      <c r="C54" s="6"/>
      <c r="D54" s="6"/>
      <c r="E54" s="98">
        <v>4</v>
      </c>
      <c r="F54" s="98">
        <v>4</v>
      </c>
      <c r="G54" s="98">
        <v>4</v>
      </c>
      <c r="H54" s="98"/>
      <c r="I54" s="6" t="s">
        <v>240</v>
      </c>
    </row>
    <row r="55" spans="1:21">
      <c r="B55" s="6"/>
      <c r="C55" s="6"/>
      <c r="D55" s="6"/>
      <c r="E55" s="98">
        <v>1</v>
      </c>
      <c r="F55" s="98">
        <v>1</v>
      </c>
      <c r="G55" s="98">
        <v>1</v>
      </c>
      <c r="H55" s="98"/>
      <c r="I55" s="6" t="s">
        <v>304</v>
      </c>
    </row>
    <row r="56" spans="1:21">
      <c r="B56" s="6"/>
      <c r="C56" s="6"/>
      <c r="D56" s="6"/>
      <c r="E56" s="98"/>
      <c r="F56" s="98"/>
      <c r="G56" s="98"/>
      <c r="H56" s="98"/>
      <c r="I56" s="6"/>
    </row>
    <row r="57" spans="1:21">
      <c r="A57" t="s">
        <v>8</v>
      </c>
      <c r="B57" s="6" t="s">
        <v>232</v>
      </c>
      <c r="C57" s="6" t="s">
        <v>120</v>
      </c>
      <c r="D57" s="6">
        <f>Invoerblad!D51</f>
        <v>0</v>
      </c>
      <c r="E57" s="98">
        <v>5</v>
      </c>
      <c r="F57" s="98">
        <v>5</v>
      </c>
      <c r="G57" s="98">
        <v>5</v>
      </c>
      <c r="H57" s="98"/>
      <c r="I57" s="6" t="s">
        <v>303</v>
      </c>
      <c r="J57" s="19" t="e">
        <f>MATCH(D57,I57:I59,0)</f>
        <v>#N/A</v>
      </c>
      <c r="K57" s="19" t="e">
        <f ca="1">OFFSET(E56,$J57,0)</f>
        <v>#N/A</v>
      </c>
      <c r="L57" s="19" t="e">
        <f t="shared" ref="L57" ca="1" si="12">OFFSET(F56,$J57,0)</f>
        <v>#N/A</v>
      </c>
      <c r="M57" s="19" t="e">
        <f t="shared" ref="M57" ca="1" si="13">OFFSET(G56,$J57,0)</f>
        <v>#N/A</v>
      </c>
      <c r="O57" s="12" t="s">
        <v>121</v>
      </c>
      <c r="P57">
        <f>IFERROR(J57,-1)</f>
        <v>-1</v>
      </c>
    </row>
    <row r="58" spans="1:21">
      <c r="E58" s="98">
        <v>3</v>
      </c>
      <c r="F58" s="98">
        <v>3</v>
      </c>
      <c r="G58" s="98">
        <v>4</v>
      </c>
      <c r="H58" s="98"/>
      <c r="I58" s="6" t="s">
        <v>240</v>
      </c>
    </row>
    <row r="59" spans="1:21">
      <c r="E59" s="98">
        <v>1</v>
      </c>
      <c r="F59" s="98">
        <v>1</v>
      </c>
      <c r="G59" s="98">
        <v>1</v>
      </c>
      <c r="H59" s="98"/>
      <c r="I59" s="6" t="s">
        <v>304</v>
      </c>
    </row>
    <row r="61" spans="1:21">
      <c r="A61" t="s">
        <v>12</v>
      </c>
      <c r="B61" s="6" t="s">
        <v>9</v>
      </c>
      <c r="C61" s="6" t="s">
        <v>86</v>
      </c>
      <c r="D61" s="6">
        <f>Invoerblad!D54</f>
        <v>0</v>
      </c>
      <c r="E61" s="4">
        <v>0</v>
      </c>
      <c r="F61" s="4">
        <v>0</v>
      </c>
      <c r="G61" s="4">
        <v>0</v>
      </c>
      <c r="I61" t="s">
        <v>29</v>
      </c>
      <c r="J61" s="19" t="e">
        <f>MATCH(D61,I61:I66,0)</f>
        <v>#N/A</v>
      </c>
      <c r="K61" s="19" t="e">
        <f ca="1">OFFSET(E60,$J61,0)</f>
        <v>#N/A</v>
      </c>
      <c r="L61" s="19" t="e">
        <f t="shared" ref="L61:M61" ca="1" si="14">OFFSET(F60,$J61,0)</f>
        <v>#N/A</v>
      </c>
      <c r="M61" s="19" t="e">
        <f t="shared" ca="1" si="14"/>
        <v>#N/A</v>
      </c>
      <c r="P61">
        <f>IFERROR(J61,-1)</f>
        <v>-1</v>
      </c>
      <c r="S61" s="2"/>
      <c r="T61" s="2"/>
      <c r="U61" s="2"/>
    </row>
    <row r="62" spans="1:21">
      <c r="B62" s="6"/>
      <c r="C62" s="6"/>
      <c r="D62" s="6"/>
      <c r="E62" s="4">
        <v>1</v>
      </c>
      <c r="F62" s="4">
        <v>1</v>
      </c>
      <c r="G62" s="4">
        <v>1</v>
      </c>
      <c r="I62" t="s">
        <v>30</v>
      </c>
      <c r="S62" s="2"/>
      <c r="T62" s="2"/>
      <c r="U62" s="2"/>
    </row>
    <row r="63" spans="1:21">
      <c r="B63" s="6"/>
      <c r="C63" s="6"/>
      <c r="D63" s="6"/>
      <c r="E63" s="4">
        <v>1</v>
      </c>
      <c r="F63" s="4">
        <v>1</v>
      </c>
      <c r="G63" s="4">
        <v>2</v>
      </c>
      <c r="I63" t="s">
        <v>89</v>
      </c>
      <c r="S63" s="2"/>
      <c r="T63" s="2"/>
      <c r="U63" s="2"/>
    </row>
    <row r="64" spans="1:21">
      <c r="B64" s="6"/>
      <c r="C64" s="6"/>
      <c r="D64" s="6"/>
      <c r="E64" s="4">
        <v>2</v>
      </c>
      <c r="F64" s="4">
        <v>2</v>
      </c>
      <c r="G64" s="4">
        <v>4</v>
      </c>
      <c r="I64" t="s">
        <v>90</v>
      </c>
      <c r="S64" s="2"/>
      <c r="T64" s="2"/>
      <c r="U64" s="2"/>
    </row>
    <row r="65" spans="1:16">
      <c r="B65" s="6"/>
      <c r="C65" s="6"/>
      <c r="D65" s="6"/>
      <c r="E65" s="4">
        <v>3</v>
      </c>
      <c r="F65" s="4">
        <v>4</v>
      </c>
      <c r="G65" s="4">
        <v>4</v>
      </c>
      <c r="I65" t="s">
        <v>91</v>
      </c>
    </row>
    <row r="66" spans="1:16">
      <c r="B66" s="6"/>
      <c r="C66" s="6"/>
      <c r="D66" s="6"/>
      <c r="E66" s="4">
        <v>5</v>
      </c>
      <c r="F66" s="4">
        <v>5</v>
      </c>
      <c r="G66" s="4">
        <v>5</v>
      </c>
      <c r="I66" t="s">
        <v>92</v>
      </c>
    </row>
    <row r="68" spans="1:16">
      <c r="A68" t="s">
        <v>12</v>
      </c>
      <c r="B68" t="s">
        <v>10</v>
      </c>
      <c r="C68" t="s">
        <v>31</v>
      </c>
      <c r="D68">
        <f>Invoerblad!D56</f>
        <v>0</v>
      </c>
      <c r="E68" s="4">
        <v>1</v>
      </c>
      <c r="F68" s="4">
        <v>1</v>
      </c>
      <c r="G68" s="4">
        <v>1</v>
      </c>
      <c r="I68" t="s">
        <v>32</v>
      </c>
      <c r="J68" s="19" t="e">
        <f>MATCH(D68,I68:I72,0)</f>
        <v>#N/A</v>
      </c>
      <c r="K68" s="19" t="e">
        <f ca="1">OFFSET(E67,$J68,0)</f>
        <v>#N/A</v>
      </c>
      <c r="L68" s="19" t="e">
        <f t="shared" ref="L68" ca="1" si="15">OFFSET(F67,$J68,0)</f>
        <v>#N/A</v>
      </c>
      <c r="M68" s="19" t="e">
        <f t="shared" ref="M68" ca="1" si="16">OFFSET(G67,$J68,0)</f>
        <v>#N/A</v>
      </c>
      <c r="P68">
        <f>IFERROR(J68,-1)</f>
        <v>-1</v>
      </c>
    </row>
    <row r="69" spans="1:16">
      <c r="E69" s="4">
        <v>2</v>
      </c>
      <c r="F69" s="4">
        <v>2</v>
      </c>
      <c r="G69" s="4">
        <v>2</v>
      </c>
      <c r="I69" t="s">
        <v>33</v>
      </c>
    </row>
    <row r="70" spans="1:16">
      <c r="E70" s="4">
        <v>3</v>
      </c>
      <c r="F70" s="4">
        <v>3</v>
      </c>
      <c r="G70" s="4">
        <v>3</v>
      </c>
      <c r="I70" t="s">
        <v>34</v>
      </c>
    </row>
    <row r="71" spans="1:16">
      <c r="E71" s="4">
        <v>4</v>
      </c>
      <c r="F71" s="4">
        <v>4</v>
      </c>
      <c r="G71" s="4">
        <v>4</v>
      </c>
      <c r="I71" t="s">
        <v>11</v>
      </c>
    </row>
    <row r="72" spans="1:16">
      <c r="E72" s="4">
        <v>5</v>
      </c>
      <c r="F72" s="4">
        <v>5</v>
      </c>
      <c r="G72" s="4">
        <v>5</v>
      </c>
      <c r="I72" t="s">
        <v>35</v>
      </c>
    </row>
    <row r="74" spans="1:16">
      <c r="A74" t="s">
        <v>12</v>
      </c>
      <c r="B74" t="s">
        <v>46</v>
      </c>
      <c r="C74" t="s">
        <v>49</v>
      </c>
      <c r="D74">
        <f>Invoerblad!D58</f>
        <v>0</v>
      </c>
      <c r="E74" s="4" t="s">
        <v>108</v>
      </c>
      <c r="I74" t="s">
        <v>50</v>
      </c>
      <c r="J74" s="19" t="e">
        <f>MATCH(D74,I74:I76,0)</f>
        <v>#N/A</v>
      </c>
      <c r="K74" s="19" t="e">
        <f>IF(AND(J74=1,J78=1,J82=1),5,IF(AND(J74=2,J78=2,J82=2),4,IF(AND(J74&lt;&gt;3,J78&lt;&gt;3,J82=3),4,IF(AND(J74=1,J78=3,J82=3),3,IF(AND(J74=3,J78=1,J82=3),2,IF(AND(J74=3,J78=3,J82=3),1,IF(AND(J74=3,OR(J78=1,J82=1)),2,IF(AND(J74=3,J78=2,J82=2),1,IF(SUM(J74,J78,J82)=8,1,IF(SUM(J74,J78,J82)=7,2,-1))))))))))</f>
        <v>#N/A</v>
      </c>
      <c r="L74" s="19" t="e">
        <f>K74</f>
        <v>#N/A</v>
      </c>
      <c r="M74" s="19" t="e">
        <f>K74</f>
        <v>#N/A</v>
      </c>
      <c r="N74" s="9" t="s">
        <v>94</v>
      </c>
      <c r="P74">
        <f>IFERROR(J74,-1)</f>
        <v>-1</v>
      </c>
    </row>
    <row r="75" spans="1:16">
      <c r="I75" s="6" t="s">
        <v>223</v>
      </c>
      <c r="N75" s="9" t="s">
        <v>249</v>
      </c>
    </row>
    <row r="76" spans="1:16">
      <c r="I76" t="s">
        <v>51</v>
      </c>
      <c r="N76" s="9" t="s">
        <v>95</v>
      </c>
    </row>
    <row r="77" spans="1:16">
      <c r="N77" s="9" t="s">
        <v>96</v>
      </c>
    </row>
    <row r="78" spans="1:16">
      <c r="A78" t="s">
        <v>12</v>
      </c>
      <c r="B78" t="s">
        <v>47</v>
      </c>
      <c r="C78" t="s">
        <v>48</v>
      </c>
      <c r="D78">
        <f>Invoerblad!D60</f>
        <v>0</v>
      </c>
      <c r="I78" t="s">
        <v>50</v>
      </c>
      <c r="J78" s="19" t="e">
        <f>MATCH(D78,I78:I80,0)</f>
        <v>#N/A</v>
      </c>
      <c r="N78" s="9" t="s">
        <v>97</v>
      </c>
      <c r="P78">
        <f>IFERROR(J78,-1)</f>
        <v>-1</v>
      </c>
    </row>
    <row r="79" spans="1:16">
      <c r="I79" s="6" t="s">
        <v>223</v>
      </c>
      <c r="N79" s="9" t="s">
        <v>93</v>
      </c>
    </row>
    <row r="80" spans="1:16">
      <c r="I80" t="s">
        <v>51</v>
      </c>
      <c r="N80" s="9" t="s">
        <v>98</v>
      </c>
    </row>
    <row r="81" spans="1:16">
      <c r="N81" s="9" t="s">
        <v>250</v>
      </c>
    </row>
    <row r="82" spans="1:16">
      <c r="A82" t="s">
        <v>12</v>
      </c>
      <c r="B82" t="s">
        <v>74</v>
      </c>
      <c r="C82" t="s">
        <v>52</v>
      </c>
      <c r="D82">
        <f>Invoerblad!D71</f>
        <v>0</v>
      </c>
      <c r="I82" t="s">
        <v>50</v>
      </c>
      <c r="J82" s="19" t="e">
        <f>MATCH(D82,I82:I84,0)</f>
        <v>#N/A</v>
      </c>
      <c r="N82" s="115" t="s">
        <v>254</v>
      </c>
      <c r="P82">
        <f>IFERROR(J82,-1)</f>
        <v>-1</v>
      </c>
    </row>
    <row r="83" spans="1:16">
      <c r="I83" s="6" t="s">
        <v>223</v>
      </c>
      <c r="N83" s="115" t="s">
        <v>255</v>
      </c>
    </row>
    <row r="84" spans="1:16">
      <c r="I84" t="s">
        <v>51</v>
      </c>
      <c r="N84" s="115" t="s">
        <v>182</v>
      </c>
    </row>
    <row r="86" spans="1:16">
      <c r="A86" t="s">
        <v>115</v>
      </c>
      <c r="B86" s="7" t="s">
        <v>13</v>
      </c>
      <c r="C86" s="7" t="s">
        <v>55</v>
      </c>
      <c r="D86" s="7">
        <f>Invoerblad!D83</f>
        <v>0</v>
      </c>
      <c r="E86" s="4" t="s">
        <v>108</v>
      </c>
      <c r="F86" s="5"/>
      <c r="H86" s="4" t="s">
        <v>154</v>
      </c>
      <c r="I86" t="s">
        <v>164</v>
      </c>
      <c r="J86" s="19" t="e">
        <f>MATCH(D86,I86:I90,0)</f>
        <v>#N/A</v>
      </c>
      <c r="K86" s="19" t="e">
        <f>IF(J86=5,5,IF(J86=4,4,IF(AND(J86=3,J92&gt;=4),4,IF(AND(J86=3,J92=3),3,IF(AND(J86=3,J92&lt;=2),2,IF(J86=2,2,IF(AND(J86=1,J92&lt;=2),1,IF(AND(J86=1,J92=3),2,3))))))))</f>
        <v>#N/A</v>
      </c>
      <c r="L86" s="21" t="e">
        <f>K86</f>
        <v>#N/A</v>
      </c>
      <c r="M86" s="19" t="e">
        <f>K86</f>
        <v>#N/A</v>
      </c>
      <c r="N86" s="9" t="s">
        <v>100</v>
      </c>
      <c r="P86">
        <f>IFERROR(J86,-1)</f>
        <v>-1</v>
      </c>
    </row>
    <row r="87" spans="1:16">
      <c r="B87" s="7"/>
      <c r="C87" s="6"/>
      <c r="D87" s="6"/>
      <c r="H87" s="4" t="s">
        <v>155</v>
      </c>
      <c r="I87" t="s">
        <v>165</v>
      </c>
      <c r="N87" s="9" t="s">
        <v>99</v>
      </c>
    </row>
    <row r="88" spans="1:16">
      <c r="B88" s="7"/>
      <c r="C88" s="6"/>
      <c r="D88" s="6"/>
      <c r="H88" s="4" t="s">
        <v>156</v>
      </c>
      <c r="I88" t="s">
        <v>166</v>
      </c>
      <c r="N88" s="9" t="s">
        <v>101</v>
      </c>
    </row>
    <row r="89" spans="1:16">
      <c r="B89" s="7"/>
      <c r="C89" s="6"/>
      <c r="D89" s="6"/>
      <c r="H89" s="4" t="s">
        <v>157</v>
      </c>
      <c r="I89" t="s">
        <v>14</v>
      </c>
      <c r="N89" s="9" t="s">
        <v>102</v>
      </c>
    </row>
    <row r="90" spans="1:16">
      <c r="B90" s="7"/>
      <c r="C90" s="6"/>
      <c r="D90" s="6"/>
      <c r="H90" s="4" t="s">
        <v>158</v>
      </c>
      <c r="I90" t="s">
        <v>167</v>
      </c>
      <c r="N90" s="9" t="s">
        <v>105</v>
      </c>
    </row>
    <row r="91" spans="1:16">
      <c r="B91" s="7"/>
      <c r="C91" s="6"/>
      <c r="D91" s="6"/>
      <c r="N91" s="9" t="s">
        <v>106</v>
      </c>
    </row>
    <row r="92" spans="1:16">
      <c r="A92" t="s">
        <v>115</v>
      </c>
      <c r="B92" s="6" t="s">
        <v>53</v>
      </c>
      <c r="C92" s="7" t="s">
        <v>56</v>
      </c>
      <c r="D92" s="7">
        <f>Invoerblad!D85</f>
        <v>0</v>
      </c>
      <c r="E92" s="5"/>
      <c r="F92" s="5"/>
      <c r="G92" s="5"/>
      <c r="H92" s="5" t="s">
        <v>159</v>
      </c>
      <c r="I92" t="s">
        <v>198</v>
      </c>
      <c r="J92" s="19" t="e">
        <f>MATCH(D92,I92:I96,0)</f>
        <v>#N/A</v>
      </c>
      <c r="K92" s="21"/>
      <c r="L92" s="21"/>
      <c r="M92" s="21"/>
      <c r="N92" s="9" t="s">
        <v>107</v>
      </c>
      <c r="P92">
        <f>IFERROR(J92,-1)</f>
        <v>-1</v>
      </c>
    </row>
    <row r="93" spans="1:16">
      <c r="B93" s="6"/>
      <c r="C93" s="6"/>
      <c r="D93" s="6"/>
      <c r="H93" s="5" t="s">
        <v>160</v>
      </c>
      <c r="I93" t="s">
        <v>199</v>
      </c>
      <c r="N93" s="9" t="s">
        <v>103</v>
      </c>
    </row>
    <row r="94" spans="1:16">
      <c r="B94" s="6"/>
      <c r="C94" s="6"/>
      <c r="D94" s="6"/>
      <c r="H94" s="5" t="s">
        <v>161</v>
      </c>
      <c r="I94" t="s">
        <v>200</v>
      </c>
      <c r="N94" s="9" t="s">
        <v>104</v>
      </c>
    </row>
    <row r="95" spans="1:16">
      <c r="B95" s="6"/>
      <c r="C95" s="6"/>
      <c r="D95" s="6"/>
      <c r="H95" s="5" t="s">
        <v>162</v>
      </c>
      <c r="I95" t="s">
        <v>201</v>
      </c>
      <c r="N95" s="9"/>
    </row>
    <row r="96" spans="1:16">
      <c r="B96" s="6"/>
      <c r="C96" s="6"/>
      <c r="D96" s="6"/>
      <c r="H96" s="5" t="s">
        <v>163</v>
      </c>
      <c r="I96" t="s">
        <v>202</v>
      </c>
      <c r="N96" s="9"/>
    </row>
    <row r="98" spans="1:16" ht="52.8">
      <c r="A98" t="s">
        <v>115</v>
      </c>
      <c r="B98" s="6" t="s">
        <v>15</v>
      </c>
      <c r="C98" s="6" t="s">
        <v>58</v>
      </c>
      <c r="D98" s="6">
        <f>Invoerblad!D87</f>
        <v>0</v>
      </c>
      <c r="K98" s="19" t="e">
        <f ca="1">K13</f>
        <v>#N/A</v>
      </c>
      <c r="L98" s="19" t="e">
        <f ca="1">L13</f>
        <v>#N/A</v>
      </c>
      <c r="M98" s="19" t="e">
        <f ca="1">M13</f>
        <v>#N/A</v>
      </c>
      <c r="N98" s="9" t="s">
        <v>142</v>
      </c>
    </row>
    <row r="100" spans="1:16">
      <c r="A100" t="s">
        <v>115</v>
      </c>
      <c r="B100" t="s">
        <v>54</v>
      </c>
      <c r="C100" t="s">
        <v>59</v>
      </c>
      <c r="D100" t="str">
        <f>Invoerblad!D89</f>
        <v xml:space="preserve"> </v>
      </c>
      <c r="E100" s="4">
        <v>1</v>
      </c>
      <c r="F100" s="4">
        <v>1</v>
      </c>
      <c r="G100" s="4">
        <v>1</v>
      </c>
      <c r="I100" t="s">
        <v>41</v>
      </c>
      <c r="J100" s="19" t="e">
        <f>MATCH(D100,I100:I104,0)</f>
        <v>#N/A</v>
      </c>
      <c r="K100" s="19" t="e">
        <f ca="1">OFFSET(E99,$J100,0)</f>
        <v>#N/A</v>
      </c>
      <c r="L100" s="19" t="e">
        <f t="shared" ref="L100" ca="1" si="17">OFFSET(F99,$J100,0)</f>
        <v>#N/A</v>
      </c>
      <c r="M100" s="19" t="e">
        <f t="shared" ref="M100" ca="1" si="18">OFFSET(G99,$J100,0)</f>
        <v>#N/A</v>
      </c>
      <c r="P100">
        <f>IFERROR(J100,-1)</f>
        <v>-1</v>
      </c>
    </row>
    <row r="101" spans="1:16">
      <c r="E101" s="4">
        <v>2</v>
      </c>
      <c r="F101" s="4">
        <v>2</v>
      </c>
      <c r="G101" s="4">
        <v>2</v>
      </c>
      <c r="I101" t="s">
        <v>42</v>
      </c>
    </row>
    <row r="102" spans="1:16">
      <c r="E102" s="4">
        <v>3</v>
      </c>
      <c r="F102" s="4">
        <v>3</v>
      </c>
      <c r="G102" s="4">
        <v>3</v>
      </c>
      <c r="I102" t="s">
        <v>43</v>
      </c>
    </row>
    <row r="103" spans="1:16">
      <c r="E103" s="4">
        <v>4</v>
      </c>
      <c r="F103" s="4">
        <v>4</v>
      </c>
      <c r="G103" s="4">
        <v>4</v>
      </c>
      <c r="I103" t="s">
        <v>44</v>
      </c>
    </row>
    <row r="104" spans="1:16">
      <c r="E104" s="4">
        <v>5</v>
      </c>
      <c r="F104" s="4">
        <v>5</v>
      </c>
      <c r="G104" s="4">
        <v>5</v>
      </c>
      <c r="I104" t="s">
        <v>45</v>
      </c>
    </row>
    <row r="105" spans="1:16">
      <c r="I105" t="s">
        <v>57</v>
      </c>
      <c r="N105" s="99"/>
    </row>
    <row r="106" spans="1:16" ht="14.4" customHeight="1">
      <c r="A106" t="s">
        <v>20</v>
      </c>
      <c r="B106" s="7" t="s">
        <v>16</v>
      </c>
      <c r="C106" s="7" t="s">
        <v>17</v>
      </c>
      <c r="D106" s="7">
        <f>Invoerblad!D92</f>
        <v>0</v>
      </c>
      <c r="E106" s="4">
        <v>0</v>
      </c>
      <c r="F106" s="4">
        <v>0</v>
      </c>
      <c r="G106" s="4">
        <v>0</v>
      </c>
      <c r="I106" t="s">
        <v>29</v>
      </c>
      <c r="J106" s="19" t="e">
        <f>MATCH(D106,I106:I111,0)</f>
        <v>#N/A</v>
      </c>
      <c r="K106" s="19" t="e">
        <f ca="1">IF(K61=0,0,OFFSET(E105,$J106,0))</f>
        <v>#N/A</v>
      </c>
      <c r="L106" s="19" t="e">
        <f ca="1">IF(L61=0,0,OFFSET(F105,$J106,0))</f>
        <v>#N/A</v>
      </c>
      <c r="M106" s="19" t="e">
        <f ca="1">IF(M61=0,0,OFFSET(G105,$J106,0))</f>
        <v>#N/A</v>
      </c>
      <c r="N106" s="3" t="s">
        <v>60</v>
      </c>
      <c r="P106">
        <f>IFERROR(J106,-1)</f>
        <v>-1</v>
      </c>
    </row>
    <row r="107" spans="1:16">
      <c r="B107" s="6"/>
      <c r="C107" s="6"/>
      <c r="D107" s="6"/>
      <c r="E107" s="4">
        <v>1</v>
      </c>
      <c r="F107" s="4">
        <v>1</v>
      </c>
      <c r="G107" s="4">
        <v>1</v>
      </c>
      <c r="I107" t="s">
        <v>30</v>
      </c>
      <c r="N107" s="9"/>
    </row>
    <row r="108" spans="1:16">
      <c r="B108" s="6"/>
      <c r="C108" s="6"/>
      <c r="D108" s="6"/>
      <c r="E108" s="4">
        <v>2</v>
      </c>
      <c r="F108" s="4">
        <v>2</v>
      </c>
      <c r="G108" s="4">
        <v>3</v>
      </c>
      <c r="I108" t="s">
        <v>89</v>
      </c>
      <c r="N108" s="9" t="s">
        <v>75</v>
      </c>
    </row>
    <row r="109" spans="1:16">
      <c r="B109" s="6"/>
      <c r="C109" s="6"/>
      <c r="D109" s="6"/>
      <c r="E109" s="4">
        <v>3</v>
      </c>
      <c r="F109" s="4">
        <v>3</v>
      </c>
      <c r="G109" s="4">
        <v>5</v>
      </c>
      <c r="I109" t="s">
        <v>90</v>
      </c>
      <c r="N109" s="23"/>
    </row>
    <row r="110" spans="1:16">
      <c r="B110" s="6"/>
      <c r="C110" s="6"/>
      <c r="D110" s="6"/>
      <c r="E110" s="4">
        <v>4</v>
      </c>
      <c r="F110" s="4">
        <v>5</v>
      </c>
      <c r="G110" s="4">
        <v>5</v>
      </c>
      <c r="I110" t="s">
        <v>91</v>
      </c>
      <c r="N110" s="9"/>
    </row>
    <row r="111" spans="1:16">
      <c r="B111" s="6"/>
      <c r="C111" s="6"/>
      <c r="D111" s="6"/>
      <c r="E111" s="4">
        <v>5</v>
      </c>
      <c r="F111" s="4">
        <v>5</v>
      </c>
      <c r="G111" s="4">
        <v>5</v>
      </c>
      <c r="I111" t="s">
        <v>92</v>
      </c>
      <c r="N111" s="9"/>
    </row>
    <row r="113" spans="1:16">
      <c r="A113" t="s">
        <v>20</v>
      </c>
      <c r="B113" s="7" t="s">
        <v>18</v>
      </c>
      <c r="C113" s="2" t="s">
        <v>224</v>
      </c>
      <c r="D113" s="2">
        <f>Invoerblad!D94</f>
        <v>0</v>
      </c>
      <c r="E113" s="4">
        <v>1</v>
      </c>
      <c r="F113" s="4">
        <v>1</v>
      </c>
      <c r="G113" s="4">
        <v>1</v>
      </c>
      <c r="I113" t="s">
        <v>306</v>
      </c>
      <c r="J113" s="19" t="e">
        <f>MATCH(D113,I113:I117,0)</f>
        <v>#N/A</v>
      </c>
      <c r="K113" s="19" t="e">
        <f ca="1">OFFSET(E112,$J113,0)</f>
        <v>#N/A</v>
      </c>
      <c r="L113" s="19" t="e">
        <f t="shared" ref="L113" ca="1" si="19">OFFSET(F112,$J113,0)</f>
        <v>#N/A</v>
      </c>
      <c r="M113" s="19" t="e">
        <f t="shared" ref="M113" ca="1" si="20">OFFSET(G112,$J113,0)</f>
        <v>#N/A</v>
      </c>
      <c r="P113">
        <f>IFERROR(J113,-1)</f>
        <v>-1</v>
      </c>
    </row>
    <row r="114" spans="1:16">
      <c r="B114" s="6"/>
      <c r="C114" s="6"/>
      <c r="D114" s="6"/>
      <c r="E114" s="4">
        <v>4</v>
      </c>
      <c r="F114" s="4">
        <v>4</v>
      </c>
      <c r="G114" s="4">
        <v>4</v>
      </c>
      <c r="I114" t="s">
        <v>307</v>
      </c>
    </row>
    <row r="115" spans="1:16">
      <c r="B115" s="6"/>
      <c r="C115" s="6"/>
      <c r="D115" s="6"/>
      <c r="E115" s="4">
        <v>5</v>
      </c>
      <c r="F115" s="4">
        <v>5</v>
      </c>
      <c r="G115" s="4">
        <v>5</v>
      </c>
      <c r="I115" t="s">
        <v>308</v>
      </c>
    </row>
    <row r="116" spans="1:16">
      <c r="B116" s="6"/>
      <c r="C116" s="6"/>
      <c r="D116" s="6"/>
      <c r="E116" s="4">
        <v>4</v>
      </c>
      <c r="F116" s="4">
        <v>3</v>
      </c>
      <c r="G116" s="4">
        <v>3</v>
      </c>
      <c r="I116" t="s">
        <v>309</v>
      </c>
    </row>
    <row r="117" spans="1:16">
      <c r="B117" s="6"/>
      <c r="C117" s="6"/>
      <c r="D117" s="6"/>
      <c r="E117" s="4">
        <v>2</v>
      </c>
      <c r="F117" s="4">
        <v>1</v>
      </c>
      <c r="G117" s="4">
        <v>1</v>
      </c>
      <c r="I117" t="s">
        <v>310</v>
      </c>
    </row>
    <row r="119" spans="1:16">
      <c r="A119" s="2" t="s">
        <v>20</v>
      </c>
      <c r="B119" s="7" t="s">
        <v>19</v>
      </c>
      <c r="C119" s="6" t="s">
        <v>132</v>
      </c>
      <c r="D119" s="6">
        <f>Invoerblad!D96</f>
        <v>0</v>
      </c>
      <c r="E119" s="4">
        <v>1</v>
      </c>
      <c r="F119" s="4">
        <v>1</v>
      </c>
      <c r="G119" s="4">
        <v>1</v>
      </c>
      <c r="I119" t="s">
        <v>296</v>
      </c>
      <c r="J119" s="19" t="e">
        <f>MATCH(D119,I119:I123,0)</f>
        <v>#N/A</v>
      </c>
      <c r="K119" s="19" t="e">
        <f ca="1">OFFSET(E118,$J119,0)</f>
        <v>#N/A</v>
      </c>
      <c r="L119" s="19" t="e">
        <f t="shared" ref="L119" ca="1" si="21">OFFSET(F118,$J119,0)</f>
        <v>#N/A</v>
      </c>
      <c r="M119" s="19" t="e">
        <f t="shared" ref="M119" ca="1" si="22">OFFSET(G118,$J119,0)</f>
        <v>#N/A</v>
      </c>
      <c r="O119" s="12" t="s">
        <v>133</v>
      </c>
      <c r="P119">
        <f>IFERROR(J119,-1)</f>
        <v>-1</v>
      </c>
    </row>
    <row r="120" spans="1:16">
      <c r="B120" s="6"/>
      <c r="C120" s="6"/>
      <c r="D120" s="6"/>
      <c r="E120" s="4">
        <v>2</v>
      </c>
      <c r="F120" s="4">
        <v>2</v>
      </c>
      <c r="G120" s="4">
        <v>2</v>
      </c>
      <c r="I120" t="s">
        <v>297</v>
      </c>
    </row>
    <row r="121" spans="1:16">
      <c r="B121" s="6"/>
      <c r="C121" s="6"/>
      <c r="D121" s="6"/>
      <c r="E121" s="4">
        <v>3</v>
      </c>
      <c r="F121" s="4">
        <v>3</v>
      </c>
      <c r="G121" s="4">
        <v>3</v>
      </c>
      <c r="I121" t="s">
        <v>298</v>
      </c>
    </row>
    <row r="122" spans="1:16">
      <c r="B122" s="6"/>
      <c r="C122" s="6"/>
      <c r="D122" s="6"/>
      <c r="E122" s="4">
        <v>4</v>
      </c>
      <c r="F122" s="4">
        <v>4</v>
      </c>
      <c r="G122" s="4">
        <v>4</v>
      </c>
      <c r="I122" t="s">
        <v>299</v>
      </c>
    </row>
    <row r="123" spans="1:16">
      <c r="B123" s="6"/>
      <c r="C123" s="6"/>
      <c r="D123" s="6"/>
      <c r="E123" s="4">
        <v>5</v>
      </c>
      <c r="F123" s="4">
        <v>5</v>
      </c>
      <c r="G123" s="4">
        <v>5</v>
      </c>
      <c r="I123" t="s">
        <v>300</v>
      </c>
    </row>
    <row r="125" spans="1:16">
      <c r="A125" s="2" t="s">
        <v>20</v>
      </c>
      <c r="B125" s="7" t="s">
        <v>21</v>
      </c>
      <c r="C125" s="7" t="s">
        <v>22</v>
      </c>
      <c r="D125" s="7">
        <f>Invoerblad!D98</f>
        <v>0</v>
      </c>
      <c r="E125" s="5">
        <v>1</v>
      </c>
      <c r="F125" s="5">
        <v>1</v>
      </c>
      <c r="G125" s="4">
        <v>1</v>
      </c>
      <c r="I125" t="s">
        <v>291</v>
      </c>
      <c r="J125" s="19" t="e">
        <f>MATCH(D125,I125:I129,0)</f>
        <v>#N/A</v>
      </c>
      <c r="K125" s="19" t="e">
        <f ca="1">OFFSET(E124,$J125,0)</f>
        <v>#N/A</v>
      </c>
      <c r="L125" s="19" t="e">
        <f t="shared" ref="L125" ca="1" si="23">OFFSET(F124,$J125,0)</f>
        <v>#N/A</v>
      </c>
      <c r="M125" s="19" t="e">
        <f t="shared" ref="M125" ca="1" si="24">OFFSET(G124,$J125,0)</f>
        <v>#N/A</v>
      </c>
      <c r="P125">
        <f>IFERROR(J125,-1)</f>
        <v>-1</v>
      </c>
    </row>
    <row r="126" spans="1:16">
      <c r="B126" s="7"/>
      <c r="C126" s="7"/>
      <c r="D126" s="7"/>
      <c r="E126" s="4">
        <v>2</v>
      </c>
      <c r="F126" s="4">
        <v>2</v>
      </c>
      <c r="G126" s="4">
        <v>2</v>
      </c>
      <c r="I126" t="s">
        <v>290</v>
      </c>
    </row>
    <row r="127" spans="1:16">
      <c r="B127" s="7"/>
      <c r="C127" s="7"/>
      <c r="D127" s="7"/>
      <c r="E127" s="4">
        <v>3</v>
      </c>
      <c r="F127" s="4">
        <v>3</v>
      </c>
      <c r="G127" s="4">
        <v>3</v>
      </c>
      <c r="I127" t="s">
        <v>289</v>
      </c>
    </row>
    <row r="128" spans="1:16">
      <c r="B128" s="7"/>
      <c r="C128" s="7"/>
      <c r="D128" s="7"/>
      <c r="E128" s="4">
        <v>4</v>
      </c>
      <c r="F128" s="4">
        <v>4</v>
      </c>
      <c r="G128" s="4">
        <v>4</v>
      </c>
      <c r="I128" t="s">
        <v>311</v>
      </c>
    </row>
    <row r="129" spans="1:16">
      <c r="B129" s="7"/>
      <c r="C129" s="7"/>
      <c r="D129" s="7"/>
      <c r="E129" s="4">
        <v>5</v>
      </c>
      <c r="F129" s="4">
        <v>5</v>
      </c>
      <c r="G129" s="4">
        <v>5</v>
      </c>
      <c r="I129" t="s">
        <v>288</v>
      </c>
    </row>
    <row r="130" spans="1:16">
      <c r="B130" s="2"/>
      <c r="C130" s="2"/>
      <c r="D130" s="2"/>
      <c r="E130" s="5"/>
      <c r="F130" s="5"/>
      <c r="K130" s="21"/>
      <c r="L130" s="21"/>
    </row>
    <row r="131" spans="1:16">
      <c r="A131" s="2" t="s">
        <v>20</v>
      </c>
      <c r="B131" s="2" t="s">
        <v>23</v>
      </c>
      <c r="C131" s="2" t="s">
        <v>24</v>
      </c>
      <c r="D131" s="2">
        <f>Invoerblad!D100</f>
        <v>0</v>
      </c>
      <c r="E131" s="4">
        <v>1</v>
      </c>
      <c r="F131" s="4">
        <v>1</v>
      </c>
      <c r="G131" s="4">
        <v>1</v>
      </c>
      <c r="I131" t="s">
        <v>61</v>
      </c>
      <c r="J131" s="19" t="e">
        <f>MATCH(D131,I131:I134,0)</f>
        <v>#N/A</v>
      </c>
      <c r="K131" s="19" t="e">
        <f ca="1">OFFSET(E130,$J131,0)</f>
        <v>#N/A</v>
      </c>
      <c r="L131" s="19" t="e">
        <f t="shared" ref="L131" ca="1" si="25">OFFSET(F130,$J131,0)</f>
        <v>#N/A</v>
      </c>
      <c r="M131" s="19" t="e">
        <f t="shared" ref="M131" ca="1" si="26">OFFSET(G130,$J131,0)</f>
        <v>#N/A</v>
      </c>
      <c r="P131">
        <f>IFERROR(J131,-1)</f>
        <v>-1</v>
      </c>
    </row>
    <row r="132" spans="1:16">
      <c r="E132" s="4">
        <v>1</v>
      </c>
      <c r="F132" s="4">
        <v>1</v>
      </c>
      <c r="G132" s="4">
        <v>1</v>
      </c>
      <c r="I132" t="s">
        <v>62</v>
      </c>
    </row>
    <row r="133" spans="1:16">
      <c r="E133" s="4">
        <v>3</v>
      </c>
      <c r="F133" s="4">
        <v>3</v>
      </c>
      <c r="G133" s="4">
        <v>3</v>
      </c>
      <c r="I133" t="s">
        <v>63</v>
      </c>
    </row>
    <row r="134" spans="1:16">
      <c r="E134" s="4">
        <v>5</v>
      </c>
      <c r="F134" s="4">
        <v>5</v>
      </c>
      <c r="G134" s="4">
        <v>5</v>
      </c>
      <c r="I134" t="s">
        <v>64</v>
      </c>
    </row>
    <row r="136" spans="1:16">
      <c r="A136" t="s">
        <v>25</v>
      </c>
      <c r="B136" t="s">
        <v>65</v>
      </c>
      <c r="C136" t="s">
        <v>131</v>
      </c>
      <c r="D136">
        <f>Invoerblad!D103</f>
        <v>0</v>
      </c>
      <c r="E136" s="4">
        <v>1</v>
      </c>
      <c r="F136" s="4">
        <v>1</v>
      </c>
      <c r="G136" s="4">
        <v>1</v>
      </c>
      <c r="I136" t="s">
        <v>225</v>
      </c>
      <c r="J136" s="19" t="e">
        <f>MATCH(D136,I136:I140,0)</f>
        <v>#N/A</v>
      </c>
      <c r="K136" s="19" t="e">
        <f ca="1">OFFSET(E135,$J136,0)</f>
        <v>#N/A</v>
      </c>
      <c r="L136" s="19" t="e">
        <f t="shared" ref="L136" ca="1" si="27">OFFSET(F135,$J136,0)</f>
        <v>#N/A</v>
      </c>
      <c r="M136" s="19" t="e">
        <f t="shared" ref="M136" ca="1" si="28">OFFSET(G135,$J136,0)</f>
        <v>#N/A</v>
      </c>
      <c r="P136">
        <f>IFERROR(J136,-1)</f>
        <v>-1</v>
      </c>
    </row>
    <row r="137" spans="1:16">
      <c r="E137" s="4">
        <v>2</v>
      </c>
      <c r="F137" s="4">
        <v>2</v>
      </c>
      <c r="G137" s="4">
        <v>2</v>
      </c>
      <c r="I137" t="s">
        <v>226</v>
      </c>
    </row>
    <row r="138" spans="1:16">
      <c r="E138" s="4">
        <v>3</v>
      </c>
      <c r="F138" s="4">
        <v>3</v>
      </c>
      <c r="G138" s="4">
        <v>3</v>
      </c>
      <c r="I138" t="s">
        <v>227</v>
      </c>
    </row>
    <row r="139" spans="1:16">
      <c r="E139" s="4">
        <v>4</v>
      </c>
      <c r="F139" s="4">
        <v>4</v>
      </c>
      <c r="G139" s="4">
        <v>4</v>
      </c>
      <c r="I139" t="s">
        <v>228</v>
      </c>
    </row>
    <row r="140" spans="1:16">
      <c r="E140" s="4">
        <v>5</v>
      </c>
      <c r="F140" s="4">
        <v>5</v>
      </c>
      <c r="G140" s="4">
        <v>5</v>
      </c>
      <c r="I140" t="s">
        <v>229</v>
      </c>
    </row>
    <row r="142" spans="1:16">
      <c r="A142" t="s">
        <v>25</v>
      </c>
      <c r="B142" t="s">
        <v>66</v>
      </c>
      <c r="C142" t="s">
        <v>130</v>
      </c>
      <c r="D142">
        <f>Invoerblad!D114</f>
        <v>0</v>
      </c>
      <c r="E142" s="4">
        <v>1</v>
      </c>
      <c r="F142" s="4">
        <v>1</v>
      </c>
      <c r="G142" s="4">
        <v>1</v>
      </c>
      <c r="I142" t="s">
        <v>251</v>
      </c>
      <c r="J142" s="19" t="e">
        <f>MATCH(D142,I142:I144,0)</f>
        <v>#N/A</v>
      </c>
      <c r="K142" s="19" t="e">
        <f ca="1">OFFSET(E141,$J142,0)</f>
        <v>#N/A</v>
      </c>
      <c r="L142" s="19" t="e">
        <f t="shared" ref="L142" ca="1" si="29">OFFSET(F141,$J142,0)</f>
        <v>#N/A</v>
      </c>
      <c r="M142" s="19" t="e">
        <f t="shared" ref="M142" ca="1" si="30">OFFSET(G141,$J142,0)</f>
        <v>#N/A</v>
      </c>
      <c r="P142">
        <f>IFERROR(J142,-1)</f>
        <v>-1</v>
      </c>
    </row>
    <row r="143" spans="1:16">
      <c r="E143" s="4">
        <v>3</v>
      </c>
      <c r="F143" s="4">
        <v>3</v>
      </c>
      <c r="G143" s="4">
        <v>3</v>
      </c>
      <c r="I143" t="s">
        <v>252</v>
      </c>
    </row>
    <row r="144" spans="1:16">
      <c r="E144" s="4">
        <v>5</v>
      </c>
      <c r="F144" s="4">
        <v>5</v>
      </c>
      <c r="G144" s="4">
        <v>5</v>
      </c>
      <c r="I144" t="s">
        <v>253</v>
      </c>
    </row>
    <row r="146" spans="1:16">
      <c r="A146" t="s">
        <v>25</v>
      </c>
      <c r="B146" t="s">
        <v>67</v>
      </c>
      <c r="C146" t="s">
        <v>68</v>
      </c>
      <c r="D146">
        <f>Invoerblad!D116</f>
        <v>0</v>
      </c>
      <c r="E146" s="4">
        <v>1</v>
      </c>
      <c r="F146" s="4">
        <v>1</v>
      </c>
      <c r="G146" s="4">
        <v>1</v>
      </c>
      <c r="I146" t="s">
        <v>41</v>
      </c>
      <c r="J146" s="19" t="e">
        <f>MATCH(D146,I146:I150,0)</f>
        <v>#N/A</v>
      </c>
      <c r="K146" s="19" t="e">
        <f ca="1">OFFSET(E145,$J146,0)</f>
        <v>#N/A</v>
      </c>
      <c r="L146" s="19" t="e">
        <f t="shared" ref="L146" ca="1" si="31">OFFSET(F145,$J146,0)</f>
        <v>#N/A</v>
      </c>
      <c r="M146" s="19" t="e">
        <f t="shared" ref="M146" ca="1" si="32">OFFSET(G145,$J146,0)</f>
        <v>#N/A</v>
      </c>
      <c r="P146">
        <f>IFERROR(J146,-1)</f>
        <v>-1</v>
      </c>
    </row>
    <row r="147" spans="1:16">
      <c r="E147" s="4">
        <v>2</v>
      </c>
      <c r="F147" s="4">
        <v>2</v>
      </c>
      <c r="G147" s="4">
        <v>2</v>
      </c>
      <c r="I147" t="s">
        <v>42</v>
      </c>
    </row>
    <row r="148" spans="1:16">
      <c r="E148" s="4">
        <v>3</v>
      </c>
      <c r="F148" s="4">
        <v>3</v>
      </c>
      <c r="G148" s="4">
        <v>3</v>
      </c>
      <c r="I148" t="s">
        <v>43</v>
      </c>
    </row>
    <row r="149" spans="1:16">
      <c r="E149" s="4">
        <v>4</v>
      </c>
      <c r="F149" s="4">
        <v>4</v>
      </c>
      <c r="G149" s="4">
        <v>4</v>
      </c>
      <c r="I149" t="s">
        <v>44</v>
      </c>
    </row>
    <row r="150" spans="1:16">
      <c r="E150" s="4">
        <v>5</v>
      </c>
      <c r="F150" s="4">
        <v>5</v>
      </c>
      <c r="G150" s="4">
        <v>5</v>
      </c>
      <c r="I150" t="s">
        <v>45</v>
      </c>
    </row>
    <row r="152" spans="1:16">
      <c r="A152" t="s">
        <v>25</v>
      </c>
      <c r="B152" t="s">
        <v>245</v>
      </c>
      <c r="C152" t="s">
        <v>247</v>
      </c>
      <c r="D152">
        <f>Invoerblad!D118</f>
        <v>0</v>
      </c>
      <c r="E152" s="4">
        <v>1</v>
      </c>
      <c r="F152" s="4">
        <v>1</v>
      </c>
      <c r="G152" s="4">
        <v>1</v>
      </c>
      <c r="I152" t="s">
        <v>41</v>
      </c>
      <c r="J152" s="19" t="e">
        <f>MATCH(D152,I152:I156,0)</f>
        <v>#N/A</v>
      </c>
      <c r="K152" s="19" t="e">
        <f ca="1">OFFSET(E151,$J152,0)</f>
        <v>#N/A</v>
      </c>
      <c r="L152" s="19" t="e">
        <f t="shared" ref="L152" ca="1" si="33">OFFSET(F151,$J152,0)</f>
        <v>#N/A</v>
      </c>
      <c r="M152" s="19" t="e">
        <f t="shared" ref="M152" ca="1" si="34">OFFSET(G151,$J152,0)</f>
        <v>#N/A</v>
      </c>
      <c r="P152">
        <f>IFERROR(J152,-1)</f>
        <v>-1</v>
      </c>
    </row>
    <row r="153" spans="1:16">
      <c r="A153" s="6" t="s">
        <v>12</v>
      </c>
      <c r="E153" s="4">
        <v>2</v>
      </c>
      <c r="F153" s="4">
        <v>2</v>
      </c>
      <c r="G153" s="4">
        <v>2</v>
      </c>
      <c r="I153" t="s">
        <v>42</v>
      </c>
    </row>
    <row r="154" spans="1:16">
      <c r="E154" s="4">
        <v>3</v>
      </c>
      <c r="F154" s="4">
        <v>3</v>
      </c>
      <c r="G154" s="4">
        <v>3</v>
      </c>
      <c r="I154" t="s">
        <v>43</v>
      </c>
    </row>
    <row r="155" spans="1:16">
      <c r="E155" s="4">
        <v>4</v>
      </c>
      <c r="F155" s="4">
        <v>4</v>
      </c>
      <c r="G155" s="4">
        <v>4</v>
      </c>
      <c r="I155" t="s">
        <v>44</v>
      </c>
    </row>
    <row r="156" spans="1:16">
      <c r="E156" s="4">
        <v>5</v>
      </c>
      <c r="F156" s="4">
        <v>5</v>
      </c>
      <c r="G156" s="4">
        <v>5</v>
      </c>
      <c r="I156" t="s">
        <v>45</v>
      </c>
    </row>
    <row r="158" spans="1:16">
      <c r="A158" t="s">
        <v>25</v>
      </c>
      <c r="B158" t="s">
        <v>246</v>
      </c>
      <c r="C158" t="s">
        <v>248</v>
      </c>
      <c r="D158">
        <f>Invoerblad!D120</f>
        <v>0</v>
      </c>
      <c r="E158" s="4">
        <v>1</v>
      </c>
      <c r="F158" s="4">
        <v>1</v>
      </c>
      <c r="G158" s="4">
        <v>1</v>
      </c>
      <c r="I158" t="s">
        <v>41</v>
      </c>
      <c r="J158" s="19" t="e">
        <f>MATCH(D158,I158:I162,0)</f>
        <v>#N/A</v>
      </c>
      <c r="K158" s="19" t="e">
        <f ca="1">OFFSET(E157,$J158,0)</f>
        <v>#N/A</v>
      </c>
      <c r="L158" s="19" t="e">
        <f t="shared" ref="L158" ca="1" si="35">OFFSET(F157,$J158,0)</f>
        <v>#N/A</v>
      </c>
      <c r="M158" s="19" t="e">
        <f t="shared" ref="M158" ca="1" si="36">OFFSET(G157,$J158,0)</f>
        <v>#N/A</v>
      </c>
      <c r="P158">
        <f>IFERROR(J158,-1)</f>
        <v>-1</v>
      </c>
    </row>
    <row r="159" spans="1:16">
      <c r="E159" s="4">
        <v>2</v>
      </c>
      <c r="F159" s="4">
        <v>2</v>
      </c>
      <c r="G159" s="4">
        <v>2</v>
      </c>
      <c r="I159" t="s">
        <v>42</v>
      </c>
    </row>
    <row r="160" spans="1:16">
      <c r="E160" s="4">
        <v>3</v>
      </c>
      <c r="F160" s="4">
        <v>3</v>
      </c>
      <c r="G160" s="4">
        <v>3</v>
      </c>
      <c r="I160" t="s">
        <v>43</v>
      </c>
    </row>
    <row r="161" spans="1:16">
      <c r="E161" s="4">
        <v>4</v>
      </c>
      <c r="F161" s="4">
        <v>4</v>
      </c>
      <c r="G161" s="4">
        <v>4</v>
      </c>
      <c r="I161" t="s">
        <v>44</v>
      </c>
    </row>
    <row r="162" spans="1:16">
      <c r="E162" s="4">
        <v>5</v>
      </c>
      <c r="F162" s="4">
        <v>5</v>
      </c>
      <c r="G162" s="4">
        <v>5</v>
      </c>
      <c r="I162" t="s">
        <v>45</v>
      </c>
    </row>
    <row r="164" spans="1:16">
      <c r="A164" t="s">
        <v>25</v>
      </c>
      <c r="B164" t="s">
        <v>69</v>
      </c>
      <c r="C164" t="s">
        <v>109</v>
      </c>
      <c r="D164">
        <f>Invoerblad!D122</f>
        <v>0</v>
      </c>
      <c r="E164" s="4">
        <v>1</v>
      </c>
      <c r="F164" s="4">
        <v>1</v>
      </c>
      <c r="G164" s="4">
        <v>1</v>
      </c>
      <c r="I164" t="s">
        <v>110</v>
      </c>
      <c r="J164" s="19" t="e">
        <f>MATCH(D164,I164:I168,0)</f>
        <v>#N/A</v>
      </c>
      <c r="K164" s="19" t="e">
        <f ca="1">OFFSET(E157,$J164,0)</f>
        <v>#N/A</v>
      </c>
      <c r="L164" s="19" t="e">
        <f t="shared" ref="L164" ca="1" si="37">OFFSET(F157,$J164,0)</f>
        <v>#N/A</v>
      </c>
      <c r="M164" s="19" t="e">
        <f t="shared" ref="M164" ca="1" si="38">OFFSET(G157,$J164,0)</f>
        <v>#N/A</v>
      </c>
      <c r="P164">
        <f>IFERROR(J164,-1)</f>
        <v>-1</v>
      </c>
    </row>
    <row r="165" spans="1:16">
      <c r="E165" s="4">
        <v>2</v>
      </c>
      <c r="F165" s="4">
        <v>2</v>
      </c>
      <c r="G165" s="4">
        <v>2</v>
      </c>
      <c r="I165" t="s">
        <v>70</v>
      </c>
    </row>
    <row r="166" spans="1:16">
      <c r="E166" s="4">
        <v>3</v>
      </c>
      <c r="F166" s="4">
        <v>3</v>
      </c>
      <c r="G166" s="4">
        <v>3</v>
      </c>
      <c r="I166" t="s">
        <v>71</v>
      </c>
    </row>
    <row r="167" spans="1:16">
      <c r="E167" s="4">
        <v>4</v>
      </c>
      <c r="F167" s="4">
        <v>4</v>
      </c>
      <c r="G167" s="4">
        <v>4</v>
      </c>
      <c r="I167" t="s">
        <v>72</v>
      </c>
    </row>
    <row r="168" spans="1:16">
      <c r="E168" s="4">
        <v>5</v>
      </c>
      <c r="F168" s="4">
        <v>5</v>
      </c>
      <c r="G168" s="4">
        <v>5</v>
      </c>
      <c r="I168" t="s">
        <v>73</v>
      </c>
    </row>
    <row r="170" spans="1:16" s="25" customFormat="1">
      <c r="E170" s="26"/>
      <c r="F170" s="26"/>
      <c r="G170" s="26"/>
      <c r="H170" s="26"/>
      <c r="J170" s="27" t="s">
        <v>168</v>
      </c>
      <c r="K170" s="29" t="s">
        <v>169</v>
      </c>
      <c r="L170" s="28"/>
      <c r="M170" s="28"/>
      <c r="N170" s="30" t="s">
        <v>170</v>
      </c>
    </row>
    <row r="171" spans="1:16">
      <c r="J171" s="19">
        <v>1</v>
      </c>
      <c r="K171" s="19" t="e">
        <f ca="1">AVERAGE(K13,K29,K35,K41,K45,K49,K53,K57,K19,K23,K26)</f>
        <v>#N/A</v>
      </c>
      <c r="L171" s="19" t="e">
        <f ca="1">AVERAGE(L13,L29,L35,L41,L45,L49,L53,L57,L19,L23,L26)</f>
        <v>#N/A</v>
      </c>
      <c r="M171" s="19" t="e">
        <f ca="1">AVERAGE(M13,M29,M35,M41,M45,M49,M53,M57,M19,M23,M26)</f>
        <v>#N/A</v>
      </c>
      <c r="N171" s="8">
        <f ca="1">_xlfn.IFNA(OFFSET(J171,0,$J$7),-1)</f>
        <v>-1</v>
      </c>
      <c r="P171" t="str">
        <f>_xlfn.XLOOKUP(-1,P1:P169,B1:B169,0,0,1)</f>
        <v>0.2</v>
      </c>
    </row>
    <row r="172" spans="1:16">
      <c r="J172" s="19">
        <v>2</v>
      </c>
      <c r="K172" s="19" t="e">
        <f ca="1">AVERAGE(K61,K68,K74,K152,K19,K23,K26,K106)</f>
        <v>#N/A</v>
      </c>
      <c r="L172" s="19" t="e">
        <f t="shared" ref="L172:M172" ca="1" si="39">AVERAGE(L61,L68,L74,L152,L19,L23,L26,L106)</f>
        <v>#N/A</v>
      </c>
      <c r="M172" s="19" t="e">
        <f t="shared" ca="1" si="39"/>
        <v>#N/A</v>
      </c>
      <c r="N172" s="8">
        <f t="shared" ref="N172:N175" ca="1" si="40">_xlfn.IFNA(OFFSET(J172,0,$J$7),-1)</f>
        <v>-1</v>
      </c>
    </row>
    <row r="173" spans="1:16">
      <c r="J173" s="19">
        <v>3</v>
      </c>
      <c r="K173" s="19" t="e">
        <f>AVERAGE(K86,K98,K100)</f>
        <v>#N/A</v>
      </c>
      <c r="L173" s="19" t="e">
        <f t="shared" ref="L173:M173" si="41">AVERAGE(L86,L98,L100)</f>
        <v>#N/A</v>
      </c>
      <c r="M173" s="19" t="e">
        <f t="shared" si="41"/>
        <v>#N/A</v>
      </c>
      <c r="N173" s="8">
        <f t="shared" ca="1" si="40"/>
        <v>-1</v>
      </c>
    </row>
    <row r="174" spans="1:16">
      <c r="J174" s="19">
        <v>4</v>
      </c>
      <c r="K174" s="19" t="e">
        <f ca="1">AVERAGE(K106,K113,K119,K125,K131)</f>
        <v>#N/A</v>
      </c>
      <c r="L174" s="19" t="e">
        <f ca="1">AVERAGE(L106,L113,L119,L125,L131)</f>
        <v>#N/A</v>
      </c>
      <c r="M174" s="19" t="e">
        <f ca="1">AVERAGE(M106,M113,M119,M125,M131)</f>
        <v>#N/A</v>
      </c>
      <c r="N174" s="8">
        <f t="shared" ca="1" si="40"/>
        <v>-1</v>
      </c>
    </row>
    <row r="175" spans="1:16">
      <c r="J175" s="19">
        <v>5</v>
      </c>
      <c r="K175" s="19" t="e">
        <f ca="1">AVERAGE(K136,K142,K146,K152,K164,K158)</f>
        <v>#N/A</v>
      </c>
      <c r="L175" s="19" t="e">
        <f ca="1">AVERAGE(L136,L142,L146,L152,L164,L158)</f>
        <v>#N/A</v>
      </c>
      <c r="M175" s="19" t="e">
        <f ca="1">AVERAGE(M136,M142,M146,M152,M164,M158)</f>
        <v>#N/A</v>
      </c>
      <c r="N175" s="8">
        <f t="shared" ca="1" si="40"/>
        <v>-1</v>
      </c>
    </row>
  </sheetData>
  <sheetProtection algorithmName="SHA-512" hashValue="CaVxhg42BvLw58Qyn0lt10yoFlC+GGVj096tgVc6YBS++teEuOYCorU0Ck36IZ+Jb+RfZU5IBoIhtNfDgMvwvQ==" saltValue="MCUNk4POJ+Mbl5c+zk1Mqg==" spinCount="100000" sheet="1" selectLockedCells="1" selectUnlockedCells="1"/>
  <mergeCells count="1">
    <mergeCell ref="N7:N9"/>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FCD16-61C7-4651-829C-067B4CE4680C}">
  <sheetPr codeName="Blad4"/>
  <dimension ref="Q3:X36"/>
  <sheetViews>
    <sheetView workbookViewId="0"/>
  </sheetViews>
  <sheetFormatPr defaultRowHeight="13.2"/>
  <cols>
    <col min="17" max="17" width="71.109375" style="8" customWidth="1"/>
    <col min="19" max="19" width="16.109375" bestFit="1" customWidth="1"/>
  </cols>
  <sheetData>
    <row r="3" spans="17:24">
      <c r="Q3" s="13" t="s">
        <v>134</v>
      </c>
      <c r="R3" s="6"/>
      <c r="S3" s="6"/>
      <c r="T3" s="6"/>
      <c r="U3" s="6"/>
      <c r="V3" s="6"/>
      <c r="W3" s="6"/>
      <c r="X3" s="6"/>
    </row>
    <row r="4" spans="17:24">
      <c r="Q4" s="9"/>
      <c r="R4" s="6"/>
      <c r="S4" s="6"/>
      <c r="T4" s="6"/>
      <c r="U4" s="6"/>
      <c r="V4" s="6"/>
      <c r="W4" s="6"/>
      <c r="X4" s="6"/>
    </row>
    <row r="5" spans="17:24" ht="39.6">
      <c r="Q5" s="9" t="s">
        <v>135</v>
      </c>
      <c r="R5" s="6"/>
      <c r="S5" s="6"/>
      <c r="T5" s="6"/>
      <c r="U5" s="6"/>
      <c r="V5" s="6"/>
      <c r="W5" s="6"/>
      <c r="X5" s="6"/>
    </row>
    <row r="6" spans="17:24">
      <c r="Q6" s="9"/>
      <c r="R6" s="6"/>
      <c r="S6" s="6"/>
      <c r="T6" s="6"/>
      <c r="U6" s="6"/>
      <c r="V6" s="6"/>
      <c r="W6" s="6"/>
      <c r="X6" s="6"/>
    </row>
    <row r="7" spans="17:24" ht="52.8">
      <c r="Q7" s="9" t="s">
        <v>143</v>
      </c>
      <c r="R7" s="6"/>
      <c r="S7" s="6"/>
      <c r="T7" s="6"/>
      <c r="U7" s="6"/>
      <c r="V7" s="6"/>
      <c r="W7" s="6"/>
      <c r="X7" s="6"/>
    </row>
    <row r="8" spans="17:24">
      <c r="Q8" s="9"/>
      <c r="R8" s="6"/>
      <c r="S8" s="6"/>
      <c r="T8" s="6"/>
      <c r="U8" s="6"/>
      <c r="V8" s="6"/>
      <c r="W8" s="6"/>
      <c r="X8" s="6"/>
    </row>
    <row r="9" spans="17:24" ht="52.8">
      <c r="Q9" s="9" t="s">
        <v>144</v>
      </c>
      <c r="R9" s="6"/>
      <c r="S9" s="14" t="s">
        <v>136</v>
      </c>
      <c r="T9" s="6"/>
      <c r="U9" s="6"/>
      <c r="V9" s="6"/>
      <c r="W9" s="6"/>
      <c r="X9" s="6"/>
    </row>
    <row r="10" spans="17:24">
      <c r="Q10" s="9"/>
      <c r="R10" s="6"/>
      <c r="S10" s="15" t="s">
        <v>137</v>
      </c>
      <c r="T10" s="32"/>
      <c r="U10" s="8" t="s">
        <v>177</v>
      </c>
      <c r="V10" s="6"/>
      <c r="W10" s="6"/>
      <c r="X10" s="6"/>
    </row>
    <row r="11" spans="17:24" ht="26.4">
      <c r="Q11" s="9" t="s">
        <v>145</v>
      </c>
      <c r="R11" s="6"/>
      <c r="S11" s="15" t="s">
        <v>138</v>
      </c>
      <c r="T11" s="33"/>
      <c r="U11" s="8" t="s">
        <v>178</v>
      </c>
      <c r="V11" s="6"/>
      <c r="W11" s="6"/>
      <c r="X11" s="6"/>
    </row>
    <row r="12" spans="17:24">
      <c r="Q12" s="9"/>
      <c r="R12" s="6"/>
      <c r="S12" s="15" t="s">
        <v>139</v>
      </c>
      <c r="T12" s="34"/>
      <c r="U12" s="8" t="s">
        <v>179</v>
      </c>
      <c r="V12" s="6"/>
      <c r="W12" s="6"/>
      <c r="X12" s="6"/>
    </row>
    <row r="13" spans="17:24" ht="66">
      <c r="Q13" s="9" t="s">
        <v>146</v>
      </c>
      <c r="R13" s="6"/>
      <c r="S13" s="15" t="s">
        <v>140</v>
      </c>
      <c r="T13" s="35"/>
      <c r="U13" s="8" t="s">
        <v>180</v>
      </c>
      <c r="V13" s="6"/>
      <c r="W13" s="6"/>
      <c r="X13" s="6"/>
    </row>
    <row r="14" spans="17:24">
      <c r="Q14" s="9"/>
      <c r="R14" s="6"/>
      <c r="S14" s="15" t="s">
        <v>141</v>
      </c>
      <c r="T14" s="16"/>
      <c r="U14" s="8" t="s">
        <v>181</v>
      </c>
      <c r="V14" s="6"/>
      <c r="W14" s="6"/>
      <c r="X14" s="6"/>
    </row>
    <row r="15" spans="17:24">
      <c r="Q15" s="9"/>
      <c r="R15" s="6"/>
      <c r="S15" s="6"/>
      <c r="T15" s="6"/>
      <c r="U15" s="6"/>
      <c r="V15" s="6"/>
      <c r="W15" s="6"/>
      <c r="X15" s="6"/>
    </row>
    <row r="16" spans="17:24">
      <c r="Q16" s="9"/>
      <c r="R16" s="6"/>
      <c r="S16" s="6"/>
      <c r="T16" s="6"/>
      <c r="U16" s="6"/>
      <c r="V16" s="6"/>
      <c r="W16" s="6"/>
      <c r="X16" s="6"/>
    </row>
    <row r="17" spans="17:24">
      <c r="Q17" s="9"/>
      <c r="R17" s="6"/>
      <c r="S17" s="6"/>
      <c r="T17" s="6"/>
      <c r="U17" s="6"/>
      <c r="V17" s="6"/>
      <c r="W17" s="6"/>
      <c r="X17" s="6"/>
    </row>
    <row r="18" spans="17:24">
      <c r="Q18" s="9"/>
      <c r="R18" s="6"/>
      <c r="S18" s="6"/>
      <c r="T18" s="6"/>
      <c r="U18" s="6"/>
      <c r="V18" s="6"/>
      <c r="W18" s="6"/>
      <c r="X18" s="6"/>
    </row>
    <row r="19" spans="17:24">
      <c r="Q19" s="9"/>
      <c r="R19" s="6"/>
      <c r="S19" s="6"/>
      <c r="T19" s="6"/>
      <c r="U19" s="6"/>
      <c r="V19" s="6"/>
      <c r="W19" s="6"/>
      <c r="X19" s="6"/>
    </row>
    <row r="20" spans="17:24">
      <c r="Q20" s="9"/>
      <c r="R20" s="6"/>
      <c r="S20" s="6"/>
      <c r="T20" s="6"/>
      <c r="U20" s="6"/>
      <c r="V20" s="6"/>
      <c r="W20" s="6"/>
      <c r="X20" s="6"/>
    </row>
    <row r="21" spans="17:24">
      <c r="Q21" s="9"/>
      <c r="R21" s="6"/>
      <c r="S21" s="6"/>
      <c r="T21" s="6"/>
      <c r="U21" s="6"/>
      <c r="V21" s="6"/>
      <c r="W21" s="6"/>
      <c r="X21" s="6"/>
    </row>
    <row r="22" spans="17:24">
      <c r="Q22" s="9"/>
      <c r="R22" s="6"/>
      <c r="S22" s="6"/>
      <c r="T22" s="6"/>
      <c r="U22" s="6"/>
      <c r="V22" s="6"/>
      <c r="W22" s="6"/>
      <c r="X22" s="6"/>
    </row>
    <row r="23" spans="17:24">
      <c r="Q23" s="9"/>
      <c r="R23" s="6"/>
      <c r="S23" s="6"/>
      <c r="T23" s="6"/>
      <c r="U23" s="6"/>
      <c r="V23" s="6"/>
      <c r="W23" s="6"/>
      <c r="X23" s="6"/>
    </row>
    <row r="24" spans="17:24">
      <c r="Q24" s="9"/>
      <c r="R24" s="6"/>
      <c r="S24" s="6"/>
      <c r="T24" s="6"/>
      <c r="U24" s="6"/>
      <c r="V24" s="6"/>
      <c r="W24" s="6"/>
      <c r="X24" s="6"/>
    </row>
    <row r="25" spans="17:24">
      <c r="Q25" s="9"/>
      <c r="R25" s="6"/>
      <c r="S25" s="6"/>
      <c r="T25" s="6"/>
      <c r="U25" s="6"/>
      <c r="V25" s="6"/>
      <c r="W25" s="6"/>
      <c r="X25" s="6"/>
    </row>
    <row r="26" spans="17:24">
      <c r="Q26" s="9"/>
      <c r="R26" s="6"/>
      <c r="S26" s="6"/>
      <c r="T26" s="6"/>
      <c r="U26" s="6"/>
      <c r="V26" s="6"/>
      <c r="W26" s="6"/>
      <c r="X26" s="6"/>
    </row>
    <row r="27" spans="17:24">
      <c r="Q27" s="17"/>
      <c r="R27" s="6"/>
      <c r="S27" s="6"/>
      <c r="T27" s="6"/>
      <c r="U27" s="6"/>
      <c r="V27" s="6"/>
      <c r="W27" s="6"/>
      <c r="X27" s="6"/>
    </row>
    <row r="28" spans="17:24">
      <c r="Q28" s="17"/>
      <c r="R28" s="6"/>
      <c r="S28" s="6"/>
      <c r="T28" s="6"/>
      <c r="U28" s="6"/>
      <c r="V28" s="6"/>
      <c r="W28" s="6"/>
      <c r="X28" s="6"/>
    </row>
    <row r="29" spans="17:24">
      <c r="Q29" s="17"/>
      <c r="R29" s="6"/>
      <c r="S29" s="6"/>
      <c r="T29" s="6"/>
      <c r="U29" s="6"/>
      <c r="V29" s="6"/>
      <c r="W29" s="6"/>
      <c r="X29" s="6"/>
    </row>
    <row r="30" spans="17:24">
      <c r="Q30" s="17"/>
      <c r="R30" s="6"/>
      <c r="S30" s="6"/>
      <c r="T30" s="6"/>
      <c r="U30" s="6"/>
      <c r="V30" s="6"/>
      <c r="W30" s="6"/>
      <c r="X30" s="6"/>
    </row>
    <row r="31" spans="17:24">
      <c r="Q31" s="17"/>
      <c r="R31" s="6"/>
      <c r="S31" s="6"/>
      <c r="T31" s="6"/>
      <c r="U31" s="6"/>
      <c r="V31" s="6"/>
      <c r="W31" s="6"/>
      <c r="X31" s="6"/>
    </row>
    <row r="32" spans="17:24">
      <c r="Q32" s="17"/>
      <c r="R32" s="6"/>
      <c r="S32" s="6"/>
      <c r="T32" s="6"/>
      <c r="U32" s="6"/>
      <c r="V32" s="6"/>
      <c r="W32" s="6"/>
      <c r="X32" s="6"/>
    </row>
    <row r="33" spans="17:24">
      <c r="Q33" s="17"/>
      <c r="R33" s="6"/>
      <c r="S33" s="6"/>
      <c r="T33" s="6"/>
      <c r="U33" s="6"/>
      <c r="V33" s="6"/>
      <c r="W33" s="6"/>
      <c r="X33" s="6"/>
    </row>
    <row r="34" spans="17:24">
      <c r="Q34" s="17"/>
      <c r="R34" s="6"/>
      <c r="S34" s="6"/>
      <c r="T34" s="6"/>
      <c r="U34" s="6"/>
      <c r="V34" s="6"/>
      <c r="W34" s="6"/>
      <c r="X34" s="6"/>
    </row>
    <row r="35" spans="17:24">
      <c r="Q35" s="17"/>
      <c r="R35" s="6"/>
      <c r="S35" s="6"/>
      <c r="T35" s="6"/>
      <c r="U35" s="6"/>
      <c r="V35" s="6"/>
      <c r="W35" s="6"/>
      <c r="X35" s="6"/>
    </row>
    <row r="36" spans="17:24">
      <c r="Q36" s="17"/>
    </row>
  </sheetData>
  <sheetProtection algorithmName="SHA-512" hashValue="YdQPzHpZVqBR9kFOUJpi6mtxhflNluvLX6buQt9ZwjT4dKBq7ERcLCo53DjGalH+vNF6q3K1JbuAlYiXlcNYfw==" saltValue="748isotXUkdzIbVGNjfmyg==" spinCount="100000" sheet="1" objects="1" scenarios="1"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BE22-58B4-4ACE-BE9B-03AA238E8AA8}">
  <sheetPr codeName="Blad3"/>
  <dimension ref="B2:J9"/>
  <sheetViews>
    <sheetView workbookViewId="0">
      <selection activeCell="F6" sqref="F6"/>
    </sheetView>
  </sheetViews>
  <sheetFormatPr defaultRowHeight="13.2"/>
  <cols>
    <col min="2" max="2" width="11.6640625" bestFit="1" customWidth="1"/>
    <col min="3" max="8" width="57.109375" customWidth="1"/>
    <col min="10" max="10" width="57.109375" customWidth="1"/>
  </cols>
  <sheetData>
    <row r="2" spans="2:10">
      <c r="B2" t="s">
        <v>183</v>
      </c>
      <c r="C2" t="s">
        <v>184</v>
      </c>
      <c r="D2" t="s">
        <v>141</v>
      </c>
      <c r="E2" s="15" t="s">
        <v>140</v>
      </c>
      <c r="F2" s="15" t="s">
        <v>139</v>
      </c>
      <c r="G2" s="15" t="s">
        <v>138</v>
      </c>
      <c r="H2" s="15" t="s">
        <v>137</v>
      </c>
      <c r="J2" s="6" t="s">
        <v>190</v>
      </c>
    </row>
    <row r="3" spans="2:10" ht="132">
      <c r="B3" t="s">
        <v>8</v>
      </c>
      <c r="C3" t="s">
        <v>185</v>
      </c>
      <c r="D3" s="76" t="s">
        <v>268</v>
      </c>
      <c r="E3" s="76" t="s">
        <v>267</v>
      </c>
      <c r="F3" s="76" t="s">
        <v>266</v>
      </c>
      <c r="G3" s="76" t="s">
        <v>276</v>
      </c>
      <c r="H3" s="76" t="s">
        <v>265</v>
      </c>
      <c r="J3" s="8" t="str">
        <f ca="1">IF(Werkblad!N171&lt;0,C3,IF(Werkblad!N171&lt;1.9,D3,IF(Werkblad!N171&lt;2.7,E3,IF(Werkblad!N171&lt;3.5,F3,IF(Werkblad!N171&lt;4.3,G3,H3)))))</f>
        <v>Er is een fout antwoord gegeven in sectie 1.</v>
      </c>
    </row>
    <row r="4" spans="2:10" ht="250.8">
      <c r="B4" t="s">
        <v>12</v>
      </c>
      <c r="C4" t="s">
        <v>186</v>
      </c>
      <c r="D4" s="76" t="s">
        <v>313</v>
      </c>
      <c r="E4" s="8" t="s">
        <v>314</v>
      </c>
      <c r="F4" s="8" t="s">
        <v>315</v>
      </c>
      <c r="G4" s="8" t="s">
        <v>316</v>
      </c>
      <c r="H4" s="8" t="s">
        <v>317</v>
      </c>
      <c r="J4" s="8" t="str">
        <f ca="1">IF(Werkblad!N172&lt;0,C4,IF(Werkblad!N172&lt;1.9,D4,IF(Werkblad!N172&lt;2.7,E4,IF(Werkblad!N172&lt;3.5,F4,IF(Werkblad!N172&lt;4.3,G4,H4)))))</f>
        <v>Er is een fout antwoord gegeven in sectie 2.</v>
      </c>
    </row>
    <row r="5" spans="2:10" ht="145.19999999999999">
      <c r="B5" t="s">
        <v>176</v>
      </c>
      <c r="C5" t="s">
        <v>187</v>
      </c>
      <c r="D5" s="76" t="s">
        <v>270</v>
      </c>
      <c r="E5" s="8" t="s">
        <v>274</v>
      </c>
      <c r="F5" s="8" t="s">
        <v>277</v>
      </c>
      <c r="G5" s="8" t="s">
        <v>318</v>
      </c>
      <c r="H5" s="8" t="s">
        <v>278</v>
      </c>
      <c r="J5" s="8" t="str">
        <f ca="1">IF(Werkblad!N173&lt;0,C5,IF(Werkblad!N173&lt;1.9,D5,IF(Werkblad!N173&lt;2.7,E5,IF(Werkblad!N173&lt;3.5,F5,IF(Werkblad!N173&lt;4.3,G5,H5)))))</f>
        <v>Er is een fout antwoord gegeven in sectie 3.</v>
      </c>
    </row>
    <row r="6" spans="2:10" ht="132">
      <c r="B6" t="s">
        <v>175</v>
      </c>
      <c r="C6" t="s">
        <v>188</v>
      </c>
      <c r="D6" s="76" t="s">
        <v>280</v>
      </c>
      <c r="E6" s="8" t="s">
        <v>279</v>
      </c>
      <c r="F6" s="8" t="s">
        <v>319</v>
      </c>
      <c r="G6" s="8" t="s">
        <v>281</v>
      </c>
      <c r="H6" s="8" t="s">
        <v>275</v>
      </c>
      <c r="J6" s="8" t="str">
        <f ca="1">IF(Werkblad!N174&lt;0,C6,IF(Werkblad!N174&lt;1.9,D6,IF(Werkblad!N174&lt;2.7,E6,IF(Werkblad!N174&lt;3.5,F6,IF(Werkblad!N174&lt;4.3,G6,H6)))))</f>
        <v>Er is een fout antwoord gegeven in sectie 4.</v>
      </c>
    </row>
    <row r="7" spans="2:10" ht="184.8">
      <c r="B7" t="s">
        <v>25</v>
      </c>
      <c r="C7" t="s">
        <v>189</v>
      </c>
      <c r="D7" s="76" t="s">
        <v>282</v>
      </c>
      <c r="E7" s="8" t="s">
        <v>283</v>
      </c>
      <c r="F7" s="8" t="s">
        <v>286</v>
      </c>
      <c r="G7" s="8" t="s">
        <v>284</v>
      </c>
      <c r="H7" s="8" t="s">
        <v>285</v>
      </c>
      <c r="J7" s="8" t="str">
        <f ca="1">IF(Werkblad!N175&lt;0,C7,IF(Werkblad!N175&lt;1.9,D7,IF(Werkblad!N175&lt;2.7,E7,IF(Werkblad!N175&lt;3.5,F7,IF(Werkblad!N175&lt;4.3,G7,H7)))))</f>
        <v>Er is een fout antwoord gegeven in sectie 5.</v>
      </c>
    </row>
    <row r="9" spans="2:10">
      <c r="B9" s="41"/>
    </row>
  </sheetData>
  <sheetProtection algorithmName="SHA-512" hashValue="xHDSScF2QtIDYwaI2R8l/a7qahRMFkH9Gc2L5VS7Rv1/lDEZIqqgRRReATnT3PldxQ9EfYmTBGuLZCgFjEv7VA==" saltValue="BaopjkCifxQsgFNr1AHGCg==" spinCount="100000" sheet="1" selectLockedCells="1" selectUnlockedCell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21773-4FC6-4ED9-9F03-DCE0CA31EBA4}">
  <sheetPr codeName="Blad5"/>
  <dimension ref="B1:AM58"/>
  <sheetViews>
    <sheetView workbookViewId="0"/>
  </sheetViews>
  <sheetFormatPr defaultColWidth="9.109375" defaultRowHeight="13.2"/>
  <cols>
    <col min="1" max="1" width="3.5546875" style="38" customWidth="1"/>
    <col min="2" max="2" width="5.33203125" style="38" customWidth="1"/>
    <col min="3" max="3" width="21.88671875" style="38" customWidth="1"/>
    <col min="4" max="4" width="7.109375" style="38" customWidth="1"/>
    <col min="5" max="5" width="1.109375" style="38" customWidth="1"/>
    <col min="6" max="6" width="8.109375" style="38" customWidth="1"/>
    <col min="7" max="7" width="2" style="38" customWidth="1"/>
    <col min="8" max="8" width="7.109375" style="38" customWidth="1"/>
    <col min="9" max="9" width="1.109375" style="38" customWidth="1"/>
    <col min="10" max="10" width="7.109375" style="38" customWidth="1"/>
    <col min="11" max="11" width="1.109375" style="38" customWidth="1"/>
    <col min="12" max="12" width="14.5546875" style="38" customWidth="1"/>
    <col min="13" max="13" width="1.109375" style="38" customWidth="1"/>
    <col min="14" max="14" width="7.33203125" style="38" customWidth="1"/>
    <col min="15" max="15" width="1.109375" style="38" customWidth="1"/>
    <col min="16" max="16" width="7.33203125" style="38" customWidth="1"/>
    <col min="17" max="17" width="1.109375" style="38" customWidth="1"/>
    <col min="18" max="18" width="7.33203125" style="38" customWidth="1"/>
    <col min="19" max="19" width="1.109375" style="38" customWidth="1"/>
    <col min="20" max="21" width="7.33203125" style="38" customWidth="1"/>
    <col min="22" max="24" width="9.109375" style="38"/>
    <col min="25" max="25" width="4.33203125" style="38" customWidth="1"/>
    <col min="26" max="36" width="10.6640625" style="38" customWidth="1"/>
    <col min="37" max="37" width="4.33203125" style="38" customWidth="1"/>
    <col min="38" max="16384" width="9.109375" style="38"/>
  </cols>
  <sheetData>
    <row r="1" spans="2:39" ht="13.8" thickBot="1"/>
    <row r="2" spans="2:39" s="70" customFormat="1" ht="18" thickBot="1">
      <c r="B2" s="95" t="str">
        <f>"Resultaat looptool voor de "&amp;Invoerblad!D5&amp;": "&amp;Invoerblad!D9</f>
        <v xml:space="preserve">Resultaat looptool voor de wijk: </v>
      </c>
      <c r="C2" s="96"/>
      <c r="D2" s="96"/>
      <c r="E2" s="96"/>
      <c r="F2" s="96"/>
      <c r="G2" s="74"/>
      <c r="H2" s="71"/>
      <c r="I2" s="71"/>
      <c r="J2" s="71"/>
      <c r="K2" s="71"/>
      <c r="L2" s="71"/>
      <c r="M2" s="71"/>
      <c r="N2" s="71"/>
      <c r="O2" s="71"/>
      <c r="P2" s="71"/>
      <c r="Q2" s="71"/>
      <c r="R2" s="71"/>
      <c r="S2" s="71"/>
      <c r="T2" s="71"/>
      <c r="U2" s="71"/>
      <c r="V2" s="71"/>
      <c r="W2" s="71"/>
      <c r="X2" s="71"/>
      <c r="Y2" s="71" t="s">
        <v>204</v>
      </c>
      <c r="Z2" s="71"/>
      <c r="AA2" s="71"/>
      <c r="AB2" s="71"/>
      <c r="AC2" s="71"/>
      <c r="AD2" s="71"/>
      <c r="AE2" s="71"/>
      <c r="AF2" s="71"/>
      <c r="AG2" s="71"/>
      <c r="AH2" s="71"/>
      <c r="AI2" s="71"/>
      <c r="AJ2" s="71"/>
      <c r="AK2" s="72"/>
    </row>
    <row r="4" spans="2:39">
      <c r="L4"/>
      <c r="Y4" s="36"/>
      <c r="Z4" s="36"/>
      <c r="AA4" s="36"/>
      <c r="AB4" s="36"/>
      <c r="AC4" s="36"/>
      <c r="AD4" s="36"/>
      <c r="AE4" s="36"/>
      <c r="AF4" s="36"/>
      <c r="AG4" s="36"/>
      <c r="AH4" s="36"/>
      <c r="AI4" s="36"/>
      <c r="AJ4" s="36"/>
      <c r="AK4" s="36"/>
      <c r="AL4" s="40"/>
      <c r="AM4" s="40"/>
    </row>
    <row r="5" spans="2:39" ht="12.75" customHeight="1">
      <c r="L5" s="153"/>
      <c r="M5" s="39"/>
      <c r="Y5" s="36"/>
      <c r="Z5" s="116" t="s">
        <v>262</v>
      </c>
      <c r="AA5" s="42"/>
      <c r="AB5" s="42"/>
      <c r="AC5" s="42"/>
      <c r="AD5" s="42"/>
      <c r="AE5" s="42"/>
      <c r="AF5" s="42"/>
      <c r="AG5" s="42"/>
      <c r="AH5" s="42"/>
      <c r="AI5" s="42"/>
      <c r="AJ5" s="42"/>
      <c r="AK5" s="36"/>
      <c r="AL5" s="40"/>
      <c r="AM5" s="40"/>
    </row>
    <row r="6" spans="2:39">
      <c r="L6" s="153"/>
      <c r="M6" s="39"/>
      <c r="Y6" s="36"/>
      <c r="Z6" s="156" t="s">
        <v>263</v>
      </c>
      <c r="AA6" s="156"/>
      <c r="AB6" s="156"/>
      <c r="AC6" s="156"/>
      <c r="AD6" s="156"/>
      <c r="AE6" s="156"/>
      <c r="AF6" s="156"/>
      <c r="AG6" s="156"/>
      <c r="AH6" s="156"/>
      <c r="AI6" s="156"/>
      <c r="AJ6" s="156"/>
      <c r="AK6" s="36"/>
      <c r="AL6" s="40"/>
      <c r="AM6" s="40"/>
    </row>
    <row r="7" spans="2:39">
      <c r="L7" s="153"/>
      <c r="M7" s="39"/>
      <c r="P7" s="154" t="s">
        <v>25</v>
      </c>
      <c r="Q7" s="154"/>
      <c r="R7" s="154"/>
      <c r="S7" s="154"/>
      <c r="T7" s="154"/>
      <c r="U7" s="154"/>
      <c r="V7" s="154"/>
      <c r="W7" s="154"/>
      <c r="X7" s="154"/>
      <c r="Y7" s="36"/>
      <c r="Z7" s="156"/>
      <c r="AA7" s="156"/>
      <c r="AB7" s="156"/>
      <c r="AC7" s="156"/>
      <c r="AD7" s="156"/>
      <c r="AE7" s="156"/>
      <c r="AF7" s="156"/>
      <c r="AG7" s="156"/>
      <c r="AH7" s="156"/>
      <c r="AI7" s="156"/>
      <c r="AJ7" s="156"/>
      <c r="AK7" s="36"/>
      <c r="AL7" s="40"/>
      <c r="AM7" s="40"/>
    </row>
    <row r="8" spans="2:39">
      <c r="L8" s="153"/>
      <c r="M8" s="39"/>
      <c r="P8" s="154"/>
      <c r="Q8" s="154"/>
      <c r="R8" s="154"/>
      <c r="S8" s="154"/>
      <c r="T8" s="154"/>
      <c r="U8" s="154"/>
      <c r="V8" s="154"/>
      <c r="W8" s="154"/>
      <c r="X8" s="154"/>
      <c r="Y8" s="36"/>
      <c r="Z8" s="156"/>
      <c r="AA8" s="156"/>
      <c r="AB8" s="156"/>
      <c r="AC8" s="156"/>
      <c r="AD8" s="156"/>
      <c r="AE8" s="156"/>
      <c r="AF8" s="156"/>
      <c r="AG8" s="156"/>
      <c r="AH8" s="156"/>
      <c r="AI8" s="156"/>
      <c r="AJ8" s="156"/>
      <c r="AK8" s="36"/>
      <c r="AL8" s="40"/>
      <c r="AM8" s="40"/>
    </row>
    <row r="9" spans="2:39">
      <c r="L9" s="153"/>
      <c r="M9" s="39"/>
      <c r="Y9" s="36"/>
      <c r="Z9" s="42"/>
      <c r="AA9" s="42"/>
      <c r="AB9" s="42"/>
      <c r="AC9" s="42"/>
      <c r="AD9" s="42"/>
      <c r="AE9" s="42"/>
      <c r="AF9" s="42"/>
      <c r="AG9" s="42"/>
      <c r="AH9" s="42"/>
      <c r="AI9" s="42"/>
      <c r="AJ9" s="42"/>
      <c r="AK9" s="36"/>
      <c r="AL9" s="40"/>
      <c r="AM9" s="40"/>
    </row>
    <row r="10" spans="2:39" ht="12" customHeight="1">
      <c r="L10"/>
      <c r="Y10" s="36"/>
      <c r="Z10" s="116" t="s">
        <v>264</v>
      </c>
      <c r="AA10" s="42"/>
      <c r="AB10" s="42"/>
      <c r="AC10" s="42"/>
      <c r="AD10" s="42"/>
      <c r="AE10" s="42"/>
      <c r="AF10" s="42"/>
      <c r="AG10" s="42"/>
      <c r="AH10" s="42"/>
      <c r="AI10" s="42"/>
      <c r="AJ10" s="42"/>
      <c r="AK10" s="36"/>
      <c r="AL10" s="40"/>
      <c r="AM10" s="40"/>
    </row>
    <row r="11" spans="2:39" ht="13.5" customHeight="1" thickBot="1">
      <c r="J11" s="153"/>
      <c r="K11" s="153"/>
      <c r="L11" s="153"/>
      <c r="M11" s="153"/>
      <c r="N11" s="153"/>
      <c r="O11" s="39"/>
      <c r="Y11" s="36"/>
      <c r="Z11" s="156" t="str">
        <f ca="1">Standaardtekst!J3</f>
        <v>Er is een fout antwoord gegeven in sectie 1.</v>
      </c>
      <c r="AA11" s="156"/>
      <c r="AB11" s="156"/>
      <c r="AC11" s="156"/>
      <c r="AD11" s="156"/>
      <c r="AE11" s="156"/>
      <c r="AF11" s="156"/>
      <c r="AG11" s="156"/>
      <c r="AH11" s="156"/>
      <c r="AI11" s="156"/>
      <c r="AJ11" s="156"/>
      <c r="AK11" s="36"/>
      <c r="AL11" s="40"/>
      <c r="AM11" s="40"/>
    </row>
    <row r="12" spans="2:39" ht="13.2" customHeight="1">
      <c r="B12" s="149" t="s">
        <v>233</v>
      </c>
      <c r="C12" s="150"/>
      <c r="D12" s="77"/>
      <c r="E12" s="77"/>
      <c r="F12" s="77"/>
      <c r="G12" s="77"/>
      <c r="H12" s="77"/>
      <c r="J12" s="153"/>
      <c r="K12" s="153"/>
      <c r="L12" s="153"/>
      <c r="M12" s="153"/>
      <c r="N12" s="153"/>
      <c r="O12" s="39"/>
      <c r="Y12" s="36"/>
      <c r="Z12" s="156"/>
      <c r="AA12" s="156"/>
      <c r="AB12" s="156"/>
      <c r="AC12" s="156"/>
      <c r="AD12" s="156"/>
      <c r="AE12" s="156"/>
      <c r="AF12" s="156"/>
      <c r="AG12" s="156"/>
      <c r="AH12" s="156"/>
      <c r="AI12" s="156"/>
      <c r="AJ12" s="156"/>
      <c r="AK12" s="36"/>
      <c r="AL12" s="40"/>
      <c r="AM12" s="40"/>
    </row>
    <row r="13" spans="2:39" ht="13.2" customHeight="1">
      <c r="B13" s="151"/>
      <c r="C13" s="152"/>
      <c r="D13" s="77"/>
      <c r="E13" s="77"/>
      <c r="F13" s="77"/>
      <c r="G13" s="77"/>
      <c r="H13" s="77"/>
      <c r="J13" s="153"/>
      <c r="K13" s="153"/>
      <c r="L13" s="153"/>
      <c r="M13" s="153"/>
      <c r="N13" s="153"/>
      <c r="O13" s="39"/>
      <c r="R13" s="154" t="s">
        <v>175</v>
      </c>
      <c r="S13" s="154"/>
      <c r="T13" s="154"/>
      <c r="U13" s="154"/>
      <c r="V13" s="154"/>
      <c r="W13" s="154"/>
      <c r="X13" s="154"/>
      <c r="Y13" s="36"/>
      <c r="Z13" s="156"/>
      <c r="AA13" s="156"/>
      <c r="AB13" s="156"/>
      <c r="AC13" s="156"/>
      <c r="AD13" s="156"/>
      <c r="AE13" s="156"/>
      <c r="AF13" s="156"/>
      <c r="AG13" s="156"/>
      <c r="AH13" s="156"/>
      <c r="AI13" s="156"/>
      <c r="AJ13" s="156"/>
      <c r="AK13" s="36"/>
      <c r="AL13" s="40"/>
      <c r="AM13" s="40"/>
    </row>
    <row r="14" spans="2:39" ht="13.2" customHeight="1" thickBot="1">
      <c r="B14" s="78"/>
      <c r="C14" s="79"/>
      <c r="J14" s="153"/>
      <c r="K14" s="153"/>
      <c r="L14" s="153"/>
      <c r="M14" s="153"/>
      <c r="N14" s="153"/>
      <c r="O14" s="39"/>
      <c r="R14" s="154"/>
      <c r="S14" s="154"/>
      <c r="T14" s="154"/>
      <c r="U14" s="154"/>
      <c r="V14" s="154"/>
      <c r="W14" s="154"/>
      <c r="X14" s="154"/>
      <c r="Y14" s="36"/>
      <c r="Z14" s="156"/>
      <c r="AA14" s="156"/>
      <c r="AB14" s="156"/>
      <c r="AC14" s="156"/>
      <c r="AD14" s="156"/>
      <c r="AE14" s="156"/>
      <c r="AF14" s="156"/>
      <c r="AG14" s="156"/>
      <c r="AH14" s="156"/>
      <c r="AI14" s="156"/>
      <c r="AJ14" s="156"/>
      <c r="AK14" s="36"/>
      <c r="AL14" s="40"/>
      <c r="AM14" s="40"/>
    </row>
    <row r="15" spans="2:39" ht="13.8" thickBot="1">
      <c r="B15" s="86"/>
      <c r="C15" s="87" t="s">
        <v>234</v>
      </c>
      <c r="J15" s="153"/>
      <c r="K15" s="153"/>
      <c r="L15" s="153"/>
      <c r="M15" s="153"/>
      <c r="N15" s="153"/>
      <c r="O15" s="39"/>
      <c r="Y15" s="36"/>
      <c r="Z15" s="156"/>
      <c r="AA15" s="156"/>
      <c r="AB15" s="156"/>
      <c r="AC15" s="156"/>
      <c r="AD15" s="156"/>
      <c r="AE15" s="156"/>
      <c r="AF15" s="156"/>
      <c r="AG15" s="156"/>
      <c r="AH15" s="156"/>
      <c r="AI15" s="156"/>
      <c r="AJ15" s="156"/>
      <c r="AK15" s="36"/>
      <c r="AL15" s="40"/>
      <c r="AM15" s="40"/>
    </row>
    <row r="16" spans="2:39" ht="12" customHeight="1" thickBot="1">
      <c r="B16" s="81"/>
      <c r="C16" s="80" t="s">
        <v>235</v>
      </c>
      <c r="Y16" s="36"/>
      <c r="Z16" s="156"/>
      <c r="AA16" s="156"/>
      <c r="AB16" s="156"/>
      <c r="AC16" s="156"/>
      <c r="AD16" s="156"/>
      <c r="AE16" s="156"/>
      <c r="AF16" s="156"/>
      <c r="AG16" s="156"/>
      <c r="AH16" s="156"/>
      <c r="AI16" s="156"/>
      <c r="AJ16" s="156"/>
      <c r="AK16" s="36"/>
      <c r="AL16" s="40"/>
      <c r="AM16" s="40"/>
    </row>
    <row r="17" spans="2:37" ht="13.8" thickBot="1">
      <c r="B17" s="88"/>
      <c r="C17" s="87" t="s">
        <v>236</v>
      </c>
      <c r="H17" s="153"/>
      <c r="I17" s="153"/>
      <c r="J17" s="153"/>
      <c r="K17" s="153"/>
      <c r="L17" s="153"/>
      <c r="M17" s="153"/>
      <c r="N17" s="153"/>
      <c r="O17" s="153"/>
      <c r="P17" s="153"/>
      <c r="Q17" s="39"/>
      <c r="Y17" s="36"/>
      <c r="Z17" s="156"/>
      <c r="AA17" s="156"/>
      <c r="AB17" s="156"/>
      <c r="AC17" s="156"/>
      <c r="AD17" s="156"/>
      <c r="AE17" s="156"/>
      <c r="AF17" s="156"/>
      <c r="AG17" s="156"/>
      <c r="AH17" s="156"/>
      <c r="AI17" s="156"/>
      <c r="AJ17" s="156"/>
      <c r="AK17" s="36"/>
    </row>
    <row r="18" spans="2:37" ht="13.8" thickBot="1">
      <c r="B18" s="82"/>
      <c r="C18" s="83" t="s">
        <v>237</v>
      </c>
      <c r="H18" s="153"/>
      <c r="I18" s="153"/>
      <c r="J18" s="153"/>
      <c r="K18" s="153"/>
      <c r="L18" s="153"/>
      <c r="M18" s="153"/>
      <c r="N18" s="153"/>
      <c r="O18" s="153"/>
      <c r="P18" s="153"/>
      <c r="Q18" s="39"/>
      <c r="Y18" s="36"/>
      <c r="Z18" s="42"/>
      <c r="AA18" s="42"/>
      <c r="AB18" s="42"/>
      <c r="AC18" s="42"/>
      <c r="AD18" s="42"/>
      <c r="AE18" s="42"/>
      <c r="AF18" s="42"/>
      <c r="AG18" s="42"/>
      <c r="AH18" s="42"/>
      <c r="AI18" s="42"/>
      <c r="AJ18" s="42"/>
      <c r="AK18" s="36"/>
    </row>
    <row r="19" spans="2:37" ht="13.2" customHeight="1" thickBot="1">
      <c r="B19" s="89"/>
      <c r="C19" s="90" t="s">
        <v>238</v>
      </c>
      <c r="H19" s="153"/>
      <c r="I19" s="153"/>
      <c r="J19" s="153"/>
      <c r="K19" s="153"/>
      <c r="L19" s="153"/>
      <c r="M19" s="153"/>
      <c r="N19" s="153"/>
      <c r="O19" s="153"/>
      <c r="P19" s="153"/>
      <c r="Q19" s="39"/>
      <c r="T19" s="154" t="s">
        <v>176</v>
      </c>
      <c r="U19" s="154"/>
      <c r="V19" s="154"/>
      <c r="W19" s="154"/>
      <c r="X19" s="154"/>
      <c r="Y19" s="36"/>
      <c r="Z19" s="116" t="s">
        <v>269</v>
      </c>
      <c r="AA19" s="42"/>
      <c r="AB19" s="42"/>
      <c r="AC19" s="42"/>
      <c r="AD19" s="42"/>
      <c r="AE19" s="42"/>
      <c r="AF19" s="42"/>
      <c r="AG19" s="42"/>
      <c r="AH19" s="42"/>
      <c r="AI19" s="42"/>
      <c r="AJ19" s="42"/>
      <c r="AK19" s="36"/>
    </row>
    <row r="20" spans="2:37" ht="13.2" customHeight="1" thickBot="1">
      <c r="B20" s="84"/>
      <c r="C20" s="85" t="s">
        <v>239</v>
      </c>
      <c r="H20" s="153"/>
      <c r="I20" s="153"/>
      <c r="J20" s="153"/>
      <c r="K20" s="153"/>
      <c r="L20" s="153"/>
      <c r="M20" s="153"/>
      <c r="N20" s="153"/>
      <c r="O20" s="153"/>
      <c r="P20" s="153"/>
      <c r="Q20" s="39"/>
      <c r="T20" s="154"/>
      <c r="U20" s="154"/>
      <c r="V20" s="154"/>
      <c r="W20" s="154"/>
      <c r="X20" s="154"/>
      <c r="Y20" s="36"/>
      <c r="Z20" s="156" t="str">
        <f ca="1">Standaardtekst!J4</f>
        <v>Er is een fout antwoord gegeven in sectie 2.</v>
      </c>
      <c r="AA20" s="156"/>
      <c r="AB20" s="156"/>
      <c r="AC20" s="156"/>
      <c r="AD20" s="156"/>
      <c r="AE20" s="156"/>
      <c r="AF20" s="156"/>
      <c r="AG20" s="156"/>
      <c r="AH20" s="156"/>
      <c r="AI20" s="156"/>
      <c r="AJ20" s="156"/>
      <c r="AK20" s="36"/>
    </row>
    <row r="21" spans="2:37">
      <c r="H21" s="153"/>
      <c r="I21" s="153"/>
      <c r="J21" s="153"/>
      <c r="K21" s="153"/>
      <c r="L21" s="153"/>
      <c r="M21" s="153"/>
      <c r="N21" s="153"/>
      <c r="O21" s="153"/>
      <c r="P21" s="153"/>
      <c r="Q21" s="39"/>
      <c r="Y21" s="36"/>
      <c r="Z21" s="156"/>
      <c r="AA21" s="156"/>
      <c r="AB21" s="156"/>
      <c r="AC21" s="156"/>
      <c r="AD21" s="156"/>
      <c r="AE21" s="156"/>
      <c r="AF21" s="156"/>
      <c r="AG21" s="156"/>
      <c r="AH21" s="156"/>
      <c r="AI21" s="156"/>
      <c r="AJ21" s="156"/>
      <c r="AK21" s="36"/>
    </row>
    <row r="22" spans="2:37" ht="12" customHeight="1">
      <c r="B22" s="155" t="str">
        <f>IF(Werkblad!P171=0,"","Vraag "&amp;Werkblad!P171&amp;" heeft een foutief antwoord")</f>
        <v>Vraag 0.2 heeft een foutief antwoord</v>
      </c>
      <c r="C22" s="155"/>
      <c r="Y22" s="36"/>
      <c r="Z22" s="156"/>
      <c r="AA22" s="156"/>
      <c r="AB22" s="156"/>
      <c r="AC22" s="156"/>
      <c r="AD22" s="156"/>
      <c r="AE22" s="156"/>
      <c r="AF22" s="156"/>
      <c r="AG22" s="156"/>
      <c r="AH22" s="156"/>
      <c r="AI22" s="156"/>
      <c r="AJ22" s="156"/>
      <c r="AK22" s="36"/>
    </row>
    <row r="23" spans="2:37">
      <c r="B23" s="155"/>
      <c r="C23" s="155"/>
      <c r="F23" s="153"/>
      <c r="G23" s="153"/>
      <c r="H23" s="153"/>
      <c r="I23" s="153"/>
      <c r="J23" s="153"/>
      <c r="K23" s="153"/>
      <c r="L23" s="153"/>
      <c r="M23" s="153"/>
      <c r="N23" s="153"/>
      <c r="O23" s="153"/>
      <c r="P23" s="153"/>
      <c r="Q23" s="153"/>
      <c r="R23" s="153"/>
      <c r="S23" s="39"/>
      <c r="Y23" s="36"/>
      <c r="Z23" s="156"/>
      <c r="AA23" s="156"/>
      <c r="AB23" s="156"/>
      <c r="AC23" s="156"/>
      <c r="AD23" s="156"/>
      <c r="AE23" s="156"/>
      <c r="AF23" s="156"/>
      <c r="AG23" s="156"/>
      <c r="AH23" s="156"/>
      <c r="AI23" s="156"/>
      <c r="AJ23" s="156"/>
      <c r="AK23" s="36"/>
    </row>
    <row r="24" spans="2:37" ht="13.2" customHeight="1">
      <c r="F24" s="153"/>
      <c r="G24" s="153"/>
      <c r="H24" s="153"/>
      <c r="I24" s="153"/>
      <c r="J24" s="153"/>
      <c r="K24" s="153"/>
      <c r="L24" s="153"/>
      <c r="M24" s="153"/>
      <c r="N24" s="153"/>
      <c r="O24" s="153"/>
      <c r="P24" s="153"/>
      <c r="Q24" s="153"/>
      <c r="R24" s="153"/>
      <c r="S24" s="39"/>
      <c r="Y24" s="36"/>
      <c r="Z24" s="156"/>
      <c r="AA24" s="156"/>
      <c r="AB24" s="156"/>
      <c r="AC24" s="156"/>
      <c r="AD24" s="156"/>
      <c r="AE24" s="156"/>
      <c r="AF24" s="156"/>
      <c r="AG24" s="156"/>
      <c r="AH24" s="156"/>
      <c r="AI24" s="156"/>
      <c r="AJ24" s="156"/>
      <c r="AK24" s="36"/>
    </row>
    <row r="25" spans="2:37" ht="13.2" customHeight="1">
      <c r="F25" s="153"/>
      <c r="G25" s="153"/>
      <c r="H25" s="153"/>
      <c r="I25" s="153"/>
      <c r="J25" s="153"/>
      <c r="K25" s="153"/>
      <c r="L25" s="153"/>
      <c r="M25" s="153"/>
      <c r="N25" s="153"/>
      <c r="O25" s="153"/>
      <c r="P25" s="153"/>
      <c r="Q25" s="153"/>
      <c r="R25" s="153"/>
      <c r="S25" s="39"/>
      <c r="U25" s="154" t="s">
        <v>12</v>
      </c>
      <c r="V25" s="154"/>
      <c r="W25" s="154"/>
      <c r="X25" s="154"/>
      <c r="Y25" s="36"/>
      <c r="Z25" s="156"/>
      <c r="AA25" s="156"/>
      <c r="AB25" s="156"/>
      <c r="AC25" s="156"/>
      <c r="AD25" s="156"/>
      <c r="AE25" s="156"/>
      <c r="AF25" s="156"/>
      <c r="AG25" s="156"/>
      <c r="AH25" s="156"/>
      <c r="AI25" s="156"/>
      <c r="AJ25" s="156"/>
      <c r="AK25" s="36"/>
    </row>
    <row r="26" spans="2:37" ht="13.2" customHeight="1">
      <c r="F26" s="153"/>
      <c r="G26" s="153"/>
      <c r="H26" s="153"/>
      <c r="I26" s="153"/>
      <c r="J26" s="153"/>
      <c r="K26" s="153"/>
      <c r="L26" s="153"/>
      <c r="M26" s="153"/>
      <c r="N26" s="153"/>
      <c r="O26" s="153"/>
      <c r="P26" s="153"/>
      <c r="Q26" s="153"/>
      <c r="R26" s="153"/>
      <c r="S26" s="39"/>
      <c r="U26" s="154"/>
      <c r="V26" s="154"/>
      <c r="W26" s="154"/>
      <c r="X26" s="154"/>
      <c r="Y26" s="36"/>
      <c r="Z26" s="156"/>
      <c r="AA26" s="156"/>
      <c r="AB26" s="156"/>
      <c r="AC26" s="156"/>
      <c r="AD26" s="156"/>
      <c r="AE26" s="156"/>
      <c r="AF26" s="156"/>
      <c r="AG26" s="156"/>
      <c r="AH26" s="156"/>
      <c r="AI26" s="156"/>
      <c r="AJ26" s="156"/>
      <c r="AK26" s="36"/>
    </row>
    <row r="27" spans="2:37">
      <c r="F27" s="153"/>
      <c r="G27" s="153"/>
      <c r="H27" s="153"/>
      <c r="I27" s="153"/>
      <c r="J27" s="153"/>
      <c r="K27" s="153"/>
      <c r="L27" s="153"/>
      <c r="M27" s="153"/>
      <c r="N27" s="153"/>
      <c r="O27" s="153"/>
      <c r="P27" s="153"/>
      <c r="Q27" s="153"/>
      <c r="R27" s="153"/>
      <c r="S27" s="39"/>
      <c r="Y27" s="36"/>
      <c r="Z27" s="156"/>
      <c r="AA27" s="156"/>
      <c r="AB27" s="156"/>
      <c r="AC27" s="156"/>
      <c r="AD27" s="156"/>
      <c r="AE27" s="156"/>
      <c r="AF27" s="156"/>
      <c r="AG27" s="156"/>
      <c r="AH27" s="156"/>
      <c r="AI27" s="156"/>
      <c r="AJ27" s="156"/>
      <c r="AK27" s="36"/>
    </row>
    <row r="28" spans="2:37" ht="12" customHeight="1">
      <c r="E28"/>
      <c r="Y28" s="36"/>
      <c r="Z28" s="156"/>
      <c r="AA28" s="156"/>
      <c r="AB28" s="156"/>
      <c r="AC28" s="156"/>
      <c r="AD28" s="156"/>
      <c r="AE28" s="156"/>
      <c r="AF28" s="156"/>
      <c r="AG28" s="156"/>
      <c r="AH28" s="156"/>
      <c r="AI28" s="156"/>
      <c r="AJ28" s="156"/>
      <c r="AK28" s="36"/>
    </row>
    <row r="29" spans="2:37">
      <c r="C29" s="75"/>
      <c r="D29" s="153"/>
      <c r="E29" s="153"/>
      <c r="F29" s="153"/>
      <c r="G29" s="153"/>
      <c r="H29" s="153"/>
      <c r="I29" s="153"/>
      <c r="J29" s="153"/>
      <c r="K29" s="153"/>
      <c r="L29" s="153"/>
      <c r="M29" s="153"/>
      <c r="N29" s="153"/>
      <c r="O29" s="153"/>
      <c r="P29" s="153"/>
      <c r="Q29" s="153"/>
      <c r="R29" s="153"/>
      <c r="S29" s="153"/>
      <c r="T29" s="153"/>
      <c r="Y29" s="36"/>
      <c r="Z29" s="156"/>
      <c r="AA29" s="156"/>
      <c r="AB29" s="156"/>
      <c r="AC29" s="156"/>
      <c r="AD29" s="156"/>
      <c r="AE29" s="156"/>
      <c r="AF29" s="156"/>
      <c r="AG29" s="156"/>
      <c r="AH29" s="156"/>
      <c r="AI29" s="156"/>
      <c r="AJ29" s="156"/>
      <c r="AK29" s="36"/>
    </row>
    <row r="30" spans="2:37">
      <c r="C30" s="75"/>
      <c r="D30" s="153"/>
      <c r="E30" s="153"/>
      <c r="F30" s="153"/>
      <c r="G30" s="153"/>
      <c r="H30" s="153"/>
      <c r="I30" s="153"/>
      <c r="J30" s="153"/>
      <c r="K30" s="153"/>
      <c r="L30" s="153"/>
      <c r="M30" s="153"/>
      <c r="N30" s="153"/>
      <c r="O30" s="153"/>
      <c r="P30" s="153"/>
      <c r="Q30" s="153"/>
      <c r="R30" s="153"/>
      <c r="S30" s="153"/>
      <c r="T30" s="153"/>
      <c r="Y30" s="36"/>
      <c r="Z30" s="156"/>
      <c r="AA30" s="156"/>
      <c r="AB30" s="156"/>
      <c r="AC30" s="156"/>
      <c r="AD30" s="156"/>
      <c r="AE30" s="156"/>
      <c r="AF30" s="156"/>
      <c r="AG30" s="156"/>
      <c r="AH30" s="156"/>
      <c r="AI30" s="156"/>
      <c r="AJ30" s="156"/>
      <c r="AK30" s="36"/>
    </row>
    <row r="31" spans="2:37" ht="13.2" customHeight="1">
      <c r="C31" s="75"/>
      <c r="D31" s="153"/>
      <c r="E31" s="153"/>
      <c r="F31" s="153"/>
      <c r="G31" s="153"/>
      <c r="H31" s="153"/>
      <c r="I31" s="153"/>
      <c r="J31" s="153"/>
      <c r="K31" s="153"/>
      <c r="L31" s="153"/>
      <c r="M31" s="153"/>
      <c r="N31" s="153"/>
      <c r="O31" s="153"/>
      <c r="P31" s="153"/>
      <c r="Q31" s="153"/>
      <c r="R31" s="153"/>
      <c r="S31" s="153"/>
      <c r="T31" s="153"/>
      <c r="V31" s="154" t="s">
        <v>8</v>
      </c>
      <c r="W31" s="154"/>
      <c r="X31" s="154"/>
      <c r="Y31" s="36"/>
      <c r="Z31" s="156"/>
      <c r="AA31" s="156"/>
      <c r="AB31" s="156"/>
      <c r="AC31" s="156"/>
      <c r="AD31" s="156"/>
      <c r="AE31" s="156"/>
      <c r="AF31" s="156"/>
      <c r="AG31" s="156"/>
      <c r="AH31" s="156"/>
      <c r="AI31" s="156"/>
      <c r="AJ31" s="156"/>
      <c r="AK31" s="36"/>
    </row>
    <row r="32" spans="2:37" ht="13.2" customHeight="1">
      <c r="C32" s="75"/>
      <c r="D32" s="153"/>
      <c r="E32" s="153"/>
      <c r="F32" s="153"/>
      <c r="G32" s="153"/>
      <c r="H32" s="153"/>
      <c r="I32" s="153"/>
      <c r="J32" s="153"/>
      <c r="K32" s="153"/>
      <c r="L32" s="153"/>
      <c r="M32" s="153"/>
      <c r="N32" s="153"/>
      <c r="O32" s="153"/>
      <c r="P32" s="153"/>
      <c r="Q32" s="153"/>
      <c r="R32" s="153"/>
      <c r="S32" s="153"/>
      <c r="T32" s="153"/>
      <c r="V32" s="154"/>
      <c r="W32" s="154"/>
      <c r="X32" s="154"/>
      <c r="Y32" s="36"/>
      <c r="Z32" s="156"/>
      <c r="AA32" s="156"/>
      <c r="AB32" s="156"/>
      <c r="AC32" s="156"/>
      <c r="AD32" s="156"/>
      <c r="AE32" s="156"/>
      <c r="AF32" s="156"/>
      <c r="AG32" s="156"/>
      <c r="AH32" s="156"/>
      <c r="AI32" s="156"/>
      <c r="AJ32" s="156"/>
      <c r="AK32" s="36"/>
    </row>
    <row r="33" spans="3:37">
      <c r="C33" s="75"/>
      <c r="D33" s="153"/>
      <c r="E33" s="153"/>
      <c r="F33" s="153"/>
      <c r="G33" s="153"/>
      <c r="H33" s="153"/>
      <c r="I33" s="153"/>
      <c r="J33" s="153"/>
      <c r="K33" s="153"/>
      <c r="L33" s="153"/>
      <c r="M33" s="153"/>
      <c r="N33" s="153"/>
      <c r="O33" s="153"/>
      <c r="P33" s="153"/>
      <c r="Q33" s="153"/>
      <c r="R33" s="153"/>
      <c r="S33" s="153"/>
      <c r="T33" s="153"/>
      <c r="Y33" s="36"/>
      <c r="Z33" s="116" t="s">
        <v>271</v>
      </c>
      <c r="AA33" s="42"/>
      <c r="AB33" s="42"/>
      <c r="AC33" s="42"/>
      <c r="AD33" s="42"/>
      <c r="AE33" s="42"/>
      <c r="AF33" s="42"/>
      <c r="AG33" s="42"/>
      <c r="AH33" s="42"/>
      <c r="AI33" s="42"/>
      <c r="AJ33" s="42"/>
      <c r="AK33" s="36"/>
    </row>
    <row r="34" spans="3:37">
      <c r="Y34" s="37"/>
      <c r="Z34" s="156" t="str">
        <f ca="1">Standaardtekst!J5</f>
        <v>Er is een fout antwoord gegeven in sectie 3.</v>
      </c>
      <c r="AA34" s="156"/>
      <c r="AB34" s="156"/>
      <c r="AC34" s="156"/>
      <c r="AD34" s="156"/>
      <c r="AE34" s="156"/>
      <c r="AF34" s="156"/>
      <c r="AG34" s="156"/>
      <c r="AH34" s="156"/>
      <c r="AI34" s="156"/>
      <c r="AJ34" s="156"/>
      <c r="AK34" s="37"/>
    </row>
    <row r="35" spans="3:37" ht="12" customHeight="1">
      <c r="Y35" s="37"/>
      <c r="Z35" s="156"/>
      <c r="AA35" s="156"/>
      <c r="AB35" s="156"/>
      <c r="AC35" s="156"/>
      <c r="AD35" s="156"/>
      <c r="AE35" s="156"/>
      <c r="AF35" s="156"/>
      <c r="AG35" s="156"/>
      <c r="AH35" s="156"/>
      <c r="AI35" s="156"/>
      <c r="AJ35" s="156"/>
      <c r="AK35" s="37"/>
    </row>
    <row r="36" spans="3:37">
      <c r="Y36" s="37"/>
      <c r="Z36" s="156"/>
      <c r="AA36" s="156"/>
      <c r="AB36" s="156"/>
      <c r="AC36" s="156"/>
      <c r="AD36" s="156"/>
      <c r="AE36" s="156"/>
      <c r="AF36" s="156"/>
      <c r="AG36" s="156"/>
      <c r="AH36" s="156"/>
      <c r="AI36" s="156"/>
      <c r="AJ36" s="156"/>
      <c r="AK36" s="37"/>
    </row>
    <row r="37" spans="3:37">
      <c r="Y37" s="37"/>
      <c r="Z37" s="156"/>
      <c r="AA37" s="156"/>
      <c r="AB37" s="156"/>
      <c r="AC37" s="156"/>
      <c r="AD37" s="156"/>
      <c r="AE37" s="156"/>
      <c r="AF37" s="156"/>
      <c r="AG37" s="156"/>
      <c r="AH37" s="156"/>
      <c r="AI37" s="156"/>
      <c r="AJ37" s="156"/>
      <c r="AK37" s="37"/>
    </row>
    <row r="38" spans="3:37">
      <c r="Y38" s="37"/>
      <c r="Z38" s="156"/>
      <c r="AA38" s="156"/>
      <c r="AB38" s="156"/>
      <c r="AC38" s="156"/>
      <c r="AD38" s="156"/>
      <c r="AE38" s="156"/>
      <c r="AF38" s="156"/>
      <c r="AG38" s="156"/>
      <c r="AH38" s="156"/>
      <c r="AI38" s="156"/>
      <c r="AJ38" s="156"/>
      <c r="AK38" s="37"/>
    </row>
    <row r="39" spans="3:37">
      <c r="Y39" s="37"/>
      <c r="Z39" s="42"/>
      <c r="AA39" s="42"/>
      <c r="AB39" s="42"/>
      <c r="AC39" s="42"/>
      <c r="AD39" s="42"/>
      <c r="AE39" s="42"/>
      <c r="AF39" s="42"/>
      <c r="AG39" s="42"/>
      <c r="AH39" s="42"/>
      <c r="AI39" s="42"/>
      <c r="AJ39" s="42"/>
      <c r="AK39" s="37"/>
    </row>
    <row r="40" spans="3:37">
      <c r="Y40" s="37"/>
      <c r="Z40" s="116" t="s">
        <v>272</v>
      </c>
      <c r="AA40" s="42"/>
      <c r="AB40" s="42"/>
      <c r="AC40" s="42"/>
      <c r="AD40" s="42"/>
      <c r="AE40" s="42"/>
      <c r="AF40" s="42"/>
      <c r="AG40" s="42"/>
      <c r="AH40" s="42"/>
      <c r="AI40" s="42"/>
      <c r="AJ40" s="42"/>
      <c r="AK40" s="37"/>
    </row>
    <row r="41" spans="3:37">
      <c r="Y41" s="37"/>
      <c r="Z41" s="156" t="str">
        <f ca="1">Standaardtekst!J6</f>
        <v>Er is een fout antwoord gegeven in sectie 4.</v>
      </c>
      <c r="AA41" s="156"/>
      <c r="AB41" s="156"/>
      <c r="AC41" s="156"/>
      <c r="AD41" s="156"/>
      <c r="AE41" s="156"/>
      <c r="AF41" s="156"/>
      <c r="AG41" s="156"/>
      <c r="AH41" s="156"/>
      <c r="AI41" s="156"/>
      <c r="AJ41" s="156"/>
      <c r="AK41" s="37"/>
    </row>
    <row r="42" spans="3:37">
      <c r="Y42" s="37"/>
      <c r="Z42" s="156"/>
      <c r="AA42" s="156"/>
      <c r="AB42" s="156"/>
      <c r="AC42" s="156"/>
      <c r="AD42" s="156"/>
      <c r="AE42" s="156"/>
      <c r="AF42" s="156"/>
      <c r="AG42" s="156"/>
      <c r="AH42" s="156"/>
      <c r="AI42" s="156"/>
      <c r="AJ42" s="156"/>
      <c r="AK42" s="37"/>
    </row>
    <row r="43" spans="3:37">
      <c r="Y43" s="37"/>
      <c r="Z43" s="156"/>
      <c r="AA43" s="156"/>
      <c r="AB43" s="156"/>
      <c r="AC43" s="156"/>
      <c r="AD43" s="156"/>
      <c r="AE43" s="156"/>
      <c r="AF43" s="156"/>
      <c r="AG43" s="156"/>
      <c r="AH43" s="156"/>
      <c r="AI43" s="156"/>
      <c r="AJ43" s="156"/>
      <c r="AK43" s="37"/>
    </row>
    <row r="44" spans="3:37" ht="12.75" customHeight="1">
      <c r="Y44" s="37"/>
      <c r="Z44" s="156"/>
      <c r="AA44" s="156"/>
      <c r="AB44" s="156"/>
      <c r="AC44" s="156"/>
      <c r="AD44" s="156"/>
      <c r="AE44" s="156"/>
      <c r="AF44" s="156"/>
      <c r="AG44" s="156"/>
      <c r="AH44" s="156"/>
      <c r="AI44" s="156"/>
      <c r="AJ44" s="156"/>
      <c r="AK44" s="37"/>
    </row>
    <row r="45" spans="3:37">
      <c r="Y45" s="37"/>
      <c r="Z45" s="156"/>
      <c r="AA45" s="156"/>
      <c r="AB45" s="156"/>
      <c r="AC45" s="156"/>
      <c r="AD45" s="156"/>
      <c r="AE45" s="156"/>
      <c r="AF45" s="156"/>
      <c r="AG45" s="156"/>
      <c r="AH45" s="156"/>
      <c r="AI45" s="156"/>
      <c r="AJ45" s="156"/>
      <c r="AK45" s="37"/>
    </row>
    <row r="46" spans="3:37">
      <c r="Y46" s="37"/>
      <c r="Z46" s="156"/>
      <c r="AA46" s="156"/>
      <c r="AB46" s="156"/>
      <c r="AC46" s="156"/>
      <c r="AD46" s="156"/>
      <c r="AE46" s="156"/>
      <c r="AF46" s="156"/>
      <c r="AG46" s="156"/>
      <c r="AH46" s="156"/>
      <c r="AI46" s="156"/>
      <c r="AJ46" s="156"/>
      <c r="AK46" s="37"/>
    </row>
    <row r="47" spans="3:37" ht="12.75" customHeight="1">
      <c r="Y47" s="37"/>
      <c r="Z47" s="156"/>
      <c r="AA47" s="156"/>
      <c r="AB47" s="156"/>
      <c r="AC47" s="156"/>
      <c r="AD47" s="156"/>
      <c r="AE47" s="156"/>
      <c r="AF47" s="156"/>
      <c r="AG47" s="156"/>
      <c r="AH47" s="156"/>
      <c r="AI47" s="156"/>
      <c r="AJ47" s="156"/>
      <c r="AK47" s="37"/>
    </row>
    <row r="48" spans="3:37">
      <c r="Y48" s="37"/>
      <c r="Z48" s="42"/>
      <c r="AA48" s="42"/>
      <c r="AB48" s="42"/>
      <c r="AC48" s="42"/>
      <c r="AD48" s="42"/>
      <c r="AE48" s="42"/>
      <c r="AF48" s="42"/>
      <c r="AG48" s="42"/>
      <c r="AH48" s="42"/>
      <c r="AI48" s="42"/>
      <c r="AJ48" s="42"/>
      <c r="AK48" s="37"/>
    </row>
    <row r="49" spans="25:37">
      <c r="Y49" s="37"/>
      <c r="Z49" s="116" t="s">
        <v>273</v>
      </c>
      <c r="AA49" s="42"/>
      <c r="AB49" s="42"/>
      <c r="AC49" s="42"/>
      <c r="AD49" s="42"/>
      <c r="AE49" s="42"/>
      <c r="AF49" s="42"/>
      <c r="AG49" s="42"/>
      <c r="AH49" s="42"/>
      <c r="AI49" s="42"/>
      <c r="AJ49" s="42"/>
      <c r="AK49" s="37"/>
    </row>
    <row r="50" spans="25:37">
      <c r="Y50" s="37"/>
      <c r="Z50" s="156" t="str">
        <f ca="1">Standaardtekst!J7</f>
        <v>Er is een fout antwoord gegeven in sectie 5.</v>
      </c>
      <c r="AA50" s="156"/>
      <c r="AB50" s="156"/>
      <c r="AC50" s="156"/>
      <c r="AD50" s="156"/>
      <c r="AE50" s="156"/>
      <c r="AF50" s="156"/>
      <c r="AG50" s="156"/>
      <c r="AH50" s="156"/>
      <c r="AI50" s="156"/>
      <c r="AJ50" s="156"/>
      <c r="AK50" s="37"/>
    </row>
    <row r="51" spans="25:37">
      <c r="Y51" s="37"/>
      <c r="Z51" s="156"/>
      <c r="AA51" s="156"/>
      <c r="AB51" s="156"/>
      <c r="AC51" s="156"/>
      <c r="AD51" s="156"/>
      <c r="AE51" s="156"/>
      <c r="AF51" s="156"/>
      <c r="AG51" s="156"/>
      <c r="AH51" s="156"/>
      <c r="AI51" s="156"/>
      <c r="AJ51" s="156"/>
      <c r="AK51" s="37"/>
    </row>
    <row r="52" spans="25:37">
      <c r="Y52" s="37"/>
      <c r="Z52" s="156"/>
      <c r="AA52" s="156"/>
      <c r="AB52" s="156"/>
      <c r="AC52" s="156"/>
      <c r="AD52" s="156"/>
      <c r="AE52" s="156"/>
      <c r="AF52" s="156"/>
      <c r="AG52" s="156"/>
      <c r="AH52" s="156"/>
      <c r="AI52" s="156"/>
      <c r="AJ52" s="156"/>
      <c r="AK52" s="37"/>
    </row>
    <row r="53" spans="25:37">
      <c r="Y53" s="37"/>
      <c r="Z53" s="156"/>
      <c r="AA53" s="156"/>
      <c r="AB53" s="156"/>
      <c r="AC53" s="156"/>
      <c r="AD53" s="156"/>
      <c r="AE53" s="156"/>
      <c r="AF53" s="156"/>
      <c r="AG53" s="156"/>
      <c r="AH53" s="156"/>
      <c r="AI53" s="156"/>
      <c r="AJ53" s="156"/>
      <c r="AK53" s="37"/>
    </row>
    <row r="54" spans="25:37">
      <c r="Y54" s="37"/>
      <c r="Z54" s="156"/>
      <c r="AA54" s="156"/>
      <c r="AB54" s="156"/>
      <c r="AC54" s="156"/>
      <c r="AD54" s="156"/>
      <c r="AE54" s="156"/>
      <c r="AF54" s="156"/>
      <c r="AG54" s="156"/>
      <c r="AH54" s="156"/>
      <c r="AI54" s="156"/>
      <c r="AJ54" s="156"/>
      <c r="AK54" s="37"/>
    </row>
    <row r="55" spans="25:37">
      <c r="Y55" s="37"/>
      <c r="Z55" s="156"/>
      <c r="AA55" s="156"/>
      <c r="AB55" s="156"/>
      <c r="AC55" s="156"/>
      <c r="AD55" s="156"/>
      <c r="AE55" s="156"/>
      <c r="AF55" s="156"/>
      <c r="AG55" s="156"/>
      <c r="AH55" s="156"/>
      <c r="AI55" s="156"/>
      <c r="AJ55" s="156"/>
      <c r="AK55" s="37"/>
    </row>
    <row r="56" spans="25:37">
      <c r="Y56" s="37"/>
      <c r="Z56" s="156"/>
      <c r="AA56" s="156"/>
      <c r="AB56" s="156"/>
      <c r="AC56" s="156"/>
      <c r="AD56" s="156"/>
      <c r="AE56" s="156"/>
      <c r="AF56" s="156"/>
      <c r="AG56" s="156"/>
      <c r="AH56" s="156"/>
      <c r="AI56" s="156"/>
      <c r="AJ56" s="156"/>
      <c r="AK56" s="37"/>
    </row>
    <row r="57" spans="25:37">
      <c r="Y57" s="37"/>
      <c r="Z57" s="156"/>
      <c r="AA57" s="156"/>
      <c r="AB57" s="156"/>
      <c r="AC57" s="156"/>
      <c r="AD57" s="156"/>
      <c r="AE57" s="156"/>
      <c r="AF57" s="156"/>
      <c r="AG57" s="156"/>
      <c r="AH57" s="156"/>
      <c r="AI57" s="156"/>
      <c r="AJ57" s="156"/>
      <c r="AK57" s="37"/>
    </row>
    <row r="58" spans="25:37">
      <c r="Y58" s="37"/>
      <c r="Z58" s="37"/>
      <c r="AA58" s="37"/>
      <c r="AB58" s="37"/>
      <c r="AC58" s="37"/>
      <c r="AD58" s="37"/>
      <c r="AE58" s="37"/>
      <c r="AF58" s="37"/>
      <c r="AG58" s="37"/>
      <c r="AH58" s="37"/>
      <c r="AI58" s="37"/>
      <c r="AJ58" s="37"/>
      <c r="AK58" s="37"/>
    </row>
  </sheetData>
  <sheetProtection algorithmName="SHA-512" hashValue="q2akdUSeA9uHr0+wqACxx3/rfUfWELOetVEOIMkXfD/RCWLgqztTfR2ThqY6AXpBA4NJrGN1fATowUlFodGvWw==" saltValue="Atx6AgRdTDQxaJVpEew/mw==" spinCount="100000" sheet="1"/>
  <mergeCells count="54">
    <mergeCell ref="Z41:AJ47"/>
    <mergeCell ref="Z6:AJ8"/>
    <mergeCell ref="Z34:AJ38"/>
    <mergeCell ref="Z50:AJ57"/>
    <mergeCell ref="Z11:AJ17"/>
    <mergeCell ref="Z20:AJ32"/>
    <mergeCell ref="B22:C23"/>
    <mergeCell ref="P23:P27"/>
    <mergeCell ref="R29:R33"/>
    <mergeCell ref="S29:S33"/>
    <mergeCell ref="T29:T33"/>
    <mergeCell ref="O29:O33"/>
    <mergeCell ref="P29:P33"/>
    <mergeCell ref="Q29:Q33"/>
    <mergeCell ref="R23:R27"/>
    <mergeCell ref="O23:O27"/>
    <mergeCell ref="D29:D33"/>
    <mergeCell ref="E29:E33"/>
    <mergeCell ref="F29:F33"/>
    <mergeCell ref="G29:G33"/>
    <mergeCell ref="H29:H33"/>
    <mergeCell ref="F23:F27"/>
    <mergeCell ref="G23:G27"/>
    <mergeCell ref="H23:H27"/>
    <mergeCell ref="I23:I27"/>
    <mergeCell ref="J23:J27"/>
    <mergeCell ref="J29:J33"/>
    <mergeCell ref="N23:N27"/>
    <mergeCell ref="L29:L33"/>
    <mergeCell ref="M29:M33"/>
    <mergeCell ref="N29:N33"/>
    <mergeCell ref="H17:H21"/>
    <mergeCell ref="I17:I21"/>
    <mergeCell ref="J17:J21"/>
    <mergeCell ref="K17:K21"/>
    <mergeCell ref="I29:I33"/>
    <mergeCell ref="K29:K33"/>
    <mergeCell ref="K23:K27"/>
    <mergeCell ref="B12:C13"/>
    <mergeCell ref="L5:L9"/>
    <mergeCell ref="J11:N15"/>
    <mergeCell ref="V31:X32"/>
    <mergeCell ref="U25:X26"/>
    <mergeCell ref="T19:X20"/>
    <mergeCell ref="R13:X14"/>
    <mergeCell ref="P7:X8"/>
    <mergeCell ref="L17:L21"/>
    <mergeCell ref="M17:M21"/>
    <mergeCell ref="N17:N21"/>
    <mergeCell ref="O17:O21"/>
    <mergeCell ref="P17:P21"/>
    <mergeCell ref="Q23:Q27"/>
    <mergeCell ref="L23:L27"/>
    <mergeCell ref="M23:M27"/>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6" id="{650805CC-7F4B-459F-881A-1B976230517F}">
            <xm:f>Werkblad!$N$175&gt;=4.3</xm:f>
            <x14:dxf>
              <fill>
                <patternFill>
                  <bgColor rgb="FF70AD47"/>
                </patternFill>
              </fill>
            </x14:dxf>
          </x14:cfRule>
          <x14:cfRule type="expression" priority="27" id="{BD162EFD-9F67-4F44-B00C-49973525B97D}">
            <xm:f>Werkblad!$N$175&gt;=3.5</xm:f>
            <x14:dxf>
              <fill>
                <patternFill>
                  <bgColor rgb="FFA9D08E"/>
                </patternFill>
              </fill>
            </x14:dxf>
          </x14:cfRule>
          <x14:cfRule type="expression" priority="28" id="{76552F70-D8C5-4BA3-B157-833A58093539}">
            <xm:f>Werkblad!$N$175&gt;=2.7</xm:f>
            <x14:dxf>
              <fill>
                <patternFill>
                  <bgColor rgb="FFFFE699"/>
                </patternFill>
              </fill>
            </x14:dxf>
          </x14:cfRule>
          <x14:cfRule type="expression" priority="29" id="{491DC98C-692F-4C3D-9039-717CE6C1BB0B}">
            <xm:f>Werkblad!$N$175&gt;=1.9</xm:f>
            <x14:dxf>
              <fill>
                <patternFill>
                  <bgColor rgb="FFF4B084"/>
                </patternFill>
              </fill>
            </x14:dxf>
          </x14:cfRule>
          <x14:cfRule type="expression" priority="30" id="{FF282340-A025-4A5C-A302-9B5F356A30C3}">
            <xm:f>Werkblad!$N$175&gt;=0</xm:f>
            <x14:dxf>
              <fill>
                <patternFill>
                  <bgColor rgb="FFFF0000"/>
                </patternFill>
              </fill>
            </x14:dxf>
          </x14:cfRule>
          <xm:sqref>L5:L9</xm:sqref>
        </x14:conditionalFormatting>
        <x14:conditionalFormatting xmlns:xm="http://schemas.microsoft.com/office/excel/2006/main">
          <x14:cfRule type="expression" priority="21" id="{8C977BC3-E218-4473-A22E-B0F3F9E66541}">
            <xm:f>Werkblad!$N$174&gt;=4.3</xm:f>
            <x14:dxf>
              <fill>
                <patternFill>
                  <bgColor rgb="FF70AD47"/>
                </patternFill>
              </fill>
            </x14:dxf>
          </x14:cfRule>
          <x14:cfRule type="expression" priority="22" id="{EAAC59A9-91A2-41AC-903D-5F5D35B8E441}">
            <xm:f>Werkblad!$N$174&gt;=3.5</xm:f>
            <x14:dxf>
              <fill>
                <patternFill>
                  <bgColor rgb="FFA9D08E"/>
                </patternFill>
              </fill>
            </x14:dxf>
          </x14:cfRule>
          <x14:cfRule type="expression" priority="23" id="{7DD06046-2059-44A6-A962-75E691BE5B06}">
            <xm:f>Werkblad!$N$174&gt;=2.7</xm:f>
            <x14:dxf>
              <fill>
                <patternFill>
                  <bgColor rgb="FFFFE699"/>
                </patternFill>
              </fill>
            </x14:dxf>
          </x14:cfRule>
          <x14:cfRule type="expression" priority="24" id="{53CC39B0-5480-4185-BC78-30D815638125}">
            <xm:f>Werkblad!$N$174&gt;=1.9</xm:f>
            <x14:dxf>
              <fill>
                <patternFill>
                  <bgColor rgb="FFF4B084"/>
                </patternFill>
              </fill>
            </x14:dxf>
          </x14:cfRule>
          <x14:cfRule type="expression" priority="25" id="{A274CB5C-0703-4CE6-A81A-0FE678192BD9}">
            <xm:f>Werkblad!$N$174&gt;=0</xm:f>
            <x14:dxf>
              <fill>
                <patternFill>
                  <bgColor rgb="FFFF0000"/>
                </patternFill>
              </fill>
            </x14:dxf>
          </x14:cfRule>
          <xm:sqref>J11</xm:sqref>
        </x14:conditionalFormatting>
        <x14:conditionalFormatting xmlns:xm="http://schemas.microsoft.com/office/excel/2006/main">
          <x14:cfRule type="expression" priority="16" id="{A42BCC5C-5B03-4B89-8355-DCFAFAD281C6}">
            <xm:f>Werkblad!$N$173&gt;=4.3</xm:f>
            <x14:dxf>
              <fill>
                <patternFill>
                  <bgColor rgb="FF70AD47"/>
                </patternFill>
              </fill>
            </x14:dxf>
          </x14:cfRule>
          <x14:cfRule type="expression" priority="17" id="{4122C135-25FF-4C01-8564-1952D0EB6DA3}">
            <xm:f>Werkblad!$N$173&gt;=3.5</xm:f>
            <x14:dxf>
              <fill>
                <patternFill>
                  <bgColor rgb="FFA9D08E"/>
                </patternFill>
              </fill>
            </x14:dxf>
          </x14:cfRule>
          <x14:cfRule type="expression" priority="18" id="{DF23FDC5-178D-4FD9-BA4D-48D321E9232F}">
            <xm:f>Werkblad!$N$173&gt;=2.7</xm:f>
            <x14:dxf>
              <fill>
                <patternFill>
                  <bgColor rgb="FFFFE699"/>
                </patternFill>
              </fill>
            </x14:dxf>
          </x14:cfRule>
          <x14:cfRule type="expression" priority="19" id="{F800433B-A3F7-4888-9988-0C80B868946A}">
            <xm:f>Werkblad!$N$173&gt;=1.9</xm:f>
            <x14:dxf>
              <fill>
                <patternFill>
                  <bgColor rgb="FFF4B084"/>
                </patternFill>
              </fill>
            </x14:dxf>
          </x14:cfRule>
          <x14:cfRule type="expression" priority="20" id="{3203546E-CA78-4878-98FD-96E83D1BFCCF}">
            <xm:f>Werkblad!$N$173&gt;=0</xm:f>
            <x14:dxf>
              <fill>
                <patternFill>
                  <bgColor rgb="FFFF0000"/>
                </patternFill>
              </fill>
            </x14:dxf>
          </x14:cfRule>
          <xm:sqref>H17:P21</xm:sqref>
        </x14:conditionalFormatting>
        <x14:conditionalFormatting xmlns:xm="http://schemas.microsoft.com/office/excel/2006/main">
          <x14:cfRule type="expression" priority="11" id="{9C0D3541-AAE3-4BDA-8DD5-CE2E09C8955E}">
            <xm:f>Werkblad!$N$172&gt;=4.3</xm:f>
            <x14:dxf>
              <fill>
                <patternFill>
                  <bgColor rgb="FF70AD47"/>
                </patternFill>
              </fill>
            </x14:dxf>
          </x14:cfRule>
          <x14:cfRule type="expression" priority="12" id="{A16056B1-7393-4BA2-91AE-8E7DA08EF097}">
            <xm:f>Werkblad!$N$172&gt;=3.5</xm:f>
            <x14:dxf>
              <fill>
                <patternFill>
                  <bgColor rgb="FFA9D08E"/>
                </patternFill>
              </fill>
            </x14:dxf>
          </x14:cfRule>
          <x14:cfRule type="expression" priority="13" id="{66D8ABBA-86A1-4EE6-8E6A-89F79AB4E09A}">
            <xm:f>Werkblad!$N$172&gt;=2.7</xm:f>
            <x14:dxf>
              <fill>
                <patternFill>
                  <bgColor rgb="FFFFE699"/>
                </patternFill>
              </fill>
            </x14:dxf>
          </x14:cfRule>
          <x14:cfRule type="expression" priority="14" id="{3117EBA9-5CD9-476E-996B-41A4C718ACB6}">
            <xm:f>Werkblad!$N$172&gt;=1.9</xm:f>
            <x14:dxf>
              <fill>
                <patternFill>
                  <bgColor rgb="FFF4B084"/>
                </patternFill>
              </fill>
            </x14:dxf>
          </x14:cfRule>
          <x14:cfRule type="expression" priority="15" id="{C9DE1274-115F-43BC-929B-82AD70027213}">
            <xm:f>Werkblad!$N$172&gt;=0</xm:f>
            <x14:dxf>
              <fill>
                <patternFill>
                  <bgColor rgb="FFFF0000"/>
                </patternFill>
              </fill>
            </x14:dxf>
          </x14:cfRule>
          <xm:sqref>F23:R27</xm:sqref>
        </x14:conditionalFormatting>
        <x14:conditionalFormatting xmlns:xm="http://schemas.microsoft.com/office/excel/2006/main">
          <x14:cfRule type="expression" priority="31" id="{7794E98C-0EEE-48C8-B759-0AB98B236DAC}">
            <xm:f>Werkblad!$N$171&gt;=4.3</xm:f>
            <x14:dxf>
              <fill>
                <patternFill>
                  <bgColor rgb="FF70AD47"/>
                </patternFill>
              </fill>
            </x14:dxf>
          </x14:cfRule>
          <x14:cfRule type="expression" priority="32" id="{569AB979-BA3C-40B3-B7F7-9AFCF4FD2A9D}">
            <xm:f>Werkblad!$N$171&gt;=3.5</xm:f>
            <x14:dxf>
              <fill>
                <patternFill>
                  <bgColor rgb="FFA9D08E"/>
                </patternFill>
              </fill>
            </x14:dxf>
          </x14:cfRule>
          <x14:cfRule type="expression" priority="33" id="{E92DF9AC-F3CD-4A66-BC37-CA95752E9672}">
            <xm:f>Werkblad!$N$171&gt;=2.7</xm:f>
            <x14:dxf>
              <fill>
                <patternFill>
                  <bgColor rgb="FFFFE699"/>
                </patternFill>
              </fill>
            </x14:dxf>
          </x14:cfRule>
          <x14:cfRule type="expression" priority="34" id="{64E35189-7000-4DD6-A13D-ACD8AD6649BD}">
            <xm:f>Werkblad!$N$171&gt;=1.9</xm:f>
            <x14:dxf>
              <fill>
                <patternFill>
                  <bgColor rgb="FFF4B084"/>
                </patternFill>
              </fill>
            </x14:dxf>
          </x14:cfRule>
          <x14:cfRule type="expression" priority="35" id="{EA5CC7FC-9EF6-43D7-BF9D-F302B6B593CB}">
            <xm:f>Werkblad!$N$171&gt;=0</xm:f>
            <x14:dxf>
              <fill>
                <patternFill>
                  <bgColor rgb="FFFF0000"/>
                </patternFill>
              </fill>
            </x14:dxf>
          </x14:cfRule>
          <xm:sqref>D29:T33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Leeswijzer</vt:lpstr>
      <vt:lpstr>Invoerblad</vt:lpstr>
      <vt:lpstr>Resultaat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van Sluijs</dc:creator>
  <cp:lastModifiedBy>Bas Alferink</cp:lastModifiedBy>
  <dcterms:created xsi:type="dcterms:W3CDTF">2022-03-21T13:06:02Z</dcterms:created>
  <dcterms:modified xsi:type="dcterms:W3CDTF">2022-08-11T07:06:33Z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7174a57-6158-4475-9f62-9d79dd63f0d3_Enabled">
    <vt:lpwstr>true</vt:lpwstr>
  </property>
  <property fmtid="{D5CDD505-2E9C-101B-9397-08002B2CF9AE}" pid="3" name="MSIP_Label_07174a57-6158-4475-9f62-9d79dd63f0d3_SetDate">
    <vt:lpwstr>2022-04-01T11:46:13Z</vt:lpwstr>
  </property>
  <property fmtid="{D5CDD505-2E9C-101B-9397-08002B2CF9AE}" pid="4" name="MSIP_Label_07174a57-6158-4475-9f62-9d79dd63f0d3_Method">
    <vt:lpwstr>Standard</vt:lpwstr>
  </property>
  <property fmtid="{D5CDD505-2E9C-101B-9397-08002B2CF9AE}" pid="5" name="MSIP_Label_07174a57-6158-4475-9f62-9d79dd63f0d3_Name">
    <vt:lpwstr>Bedrijfsvertrouwelijk</vt:lpwstr>
  </property>
  <property fmtid="{D5CDD505-2E9C-101B-9397-08002B2CF9AE}" pid="6" name="MSIP_Label_07174a57-6158-4475-9f62-9d79dd63f0d3_SiteId">
    <vt:lpwstr>b80d895d-b11e-4195-a87a-5a846c60401a</vt:lpwstr>
  </property>
  <property fmtid="{D5CDD505-2E9C-101B-9397-08002B2CF9AE}" pid="7" name="MSIP_Label_07174a57-6158-4475-9f62-9d79dd63f0d3_ActionId">
    <vt:lpwstr>b12798c1-3d97-4ffa-9a92-f7b3f8bb9b2c</vt:lpwstr>
  </property>
  <property fmtid="{D5CDD505-2E9C-101B-9397-08002B2CF9AE}" pid="8" name="MSIP_Label_07174a57-6158-4475-9f62-9d79dd63f0d3_ContentBits">
    <vt:lpwstr>0</vt:lpwstr>
  </property>
</Properties>
</file>